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2.xml" ContentType="application/vnd.ms-office.chartstyl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olors2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tabRatio="791" firstSheet="4" activeTab="5"/>
  </bookViews>
  <sheets>
    <sheet name="bTV March nonst" sheetId="2" state="hidden" r:id="rId1"/>
    <sheet name="MTG RTG September 2019" sheetId="3" state="hidden" r:id="rId2"/>
    <sheet name="Coeff MTG" sheetId="4" state="hidden" r:id="rId3"/>
    <sheet name="NBG_Feb-March nonst" sheetId="5" state="hidden" r:id="rId4"/>
    <sheet name="Internet" sheetId="6" r:id="rId5"/>
    <sheet name="Budget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RBS3" localSheetId="5">[1]Lookup!$A$194:$A$199</definedName>
    <definedName name="_____RBS3">#N/A</definedName>
    <definedName name="____RBS3" localSheetId="5">[1]Lookup!$A$194:$A$199</definedName>
    <definedName name="____RBS3">#N/A</definedName>
    <definedName name="___PT2" localSheetId="5">[1]Lookup!$B$151:$B$161</definedName>
    <definedName name="___PT2">#N/A</definedName>
    <definedName name="___RBS3" localSheetId="5">[2]Lookup!$A$194:$A$199</definedName>
    <definedName name="___RBS3">#N/A</definedName>
    <definedName name="___xlnm.Print_Area">Internet!$A$5:$P$32</definedName>
    <definedName name="__1_???">"#REF!"</definedName>
    <definedName name="__2_???">#N/A</definedName>
    <definedName name="__3_???">"#REF!"</definedName>
    <definedName name="__4_???">"#REF!"</definedName>
    <definedName name="__PT2" localSheetId="5">[2]Lookup!$B$151:$B$161</definedName>
    <definedName name="__PT2">#N/A</definedName>
    <definedName name="__RBS3" localSheetId="5">[2]Lookup!$A$194:$A$199</definedName>
    <definedName name="__RBS3">#N/A</definedName>
    <definedName name="__xlnm._FilterDatabase">#REF!</definedName>
    <definedName name="__xlnm._FilterDatabase_1">#REF!</definedName>
    <definedName name="__xlnm._FilterDatabase_1_1">'bTV March nonst'!$A$11:$CR$73</definedName>
    <definedName name="__xlnm._FilterDatabase_2">'MTG RTG September 2019'!$D$3:$M$141</definedName>
    <definedName name="__xlnm._FilterDatabase_3">'NBG_Feb-March nonst'!$A$14:$CM$225</definedName>
    <definedName name="__xlnm.Print_Area" localSheetId="5">#REF!</definedName>
    <definedName name="__xlnm.Print_Area">"#REF!"</definedName>
    <definedName name="__xlnm.Print_Area_1">0</definedName>
    <definedName name="_1_???">"#REF!"</definedName>
    <definedName name="_10_???">"#REF!"</definedName>
    <definedName name="_11_???">"#REF!"</definedName>
    <definedName name="_12_???">#N/A</definedName>
    <definedName name="_13_???">"#REF!"</definedName>
    <definedName name="_14_???">#N/A</definedName>
    <definedName name="_15_???">#N/A</definedName>
    <definedName name="_16_???">#N/A</definedName>
    <definedName name="_17_???">#N/A</definedName>
    <definedName name="_18_???">"#REF!"</definedName>
    <definedName name="_19_???">#N/A</definedName>
    <definedName name="_2_???">"#REF!"</definedName>
    <definedName name="_20_???">#N/A</definedName>
    <definedName name="_21_????">"#REF!"</definedName>
    <definedName name="_22_????">"#REF!"</definedName>
    <definedName name="_23_????">"#REF!"</definedName>
    <definedName name="_24_????">#N/A</definedName>
    <definedName name="_25_????">"#REF!"</definedName>
    <definedName name="_26_???_1">0</definedName>
    <definedName name="_27_???_1">0</definedName>
    <definedName name="_28_???_1">0</definedName>
    <definedName name="_29_???_1">0</definedName>
    <definedName name="_3_???">NA()</definedName>
    <definedName name="_4_???">NA()</definedName>
    <definedName name="_5_???">"#REF!"</definedName>
    <definedName name="_6_???">#N/A</definedName>
    <definedName name="_7_???">#N/A</definedName>
    <definedName name="_8_???">"#REF!"</definedName>
    <definedName name="_9_???">"#REF!"</definedName>
    <definedName name="_PT2" localSheetId="5">[3]Lookup!$B$167:$B$187</definedName>
    <definedName name="_PT2">#N/A</definedName>
    <definedName name="_TG2" localSheetId="5">[4]data!#REF!</definedName>
    <definedName name="_TG2">#N/A</definedName>
    <definedName name="_TG3" localSheetId="5">[4]data!#REF!</definedName>
    <definedName name="_TG3">#N/A</definedName>
    <definedName name="a" localSheetId="5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a">"#REF!,#REF!,#REF!,#REF!,#REF!,#REF!,#REF!,#REF!,#REF!,#REF!,#REF!,#REF!,#REF!,#REF!,#REF!,#REF!,#REF!,#REF!,#REF!,#REF!,#REF!,#REF!,#REF!,#REF!,#REF!,#REF!,#REF!,#REF!,#REF!,#REF!,#REF!"</definedName>
    <definedName name="a_1">0</definedName>
    <definedName name="AC" localSheetId="5">#REF!</definedName>
    <definedName name="AC">"#REF!"</definedName>
    <definedName name="Agency" localSheetId="5">[3]Lookup!$A$66:$A$67</definedName>
    <definedName name="Agency">#N/A</definedName>
    <definedName name="all_sites" localSheetId="5">[5]this_sheet!$W$1</definedName>
    <definedName name="all_sites">"[6]this_sheet!$w$1"</definedName>
    <definedName name="APPROVAL" localSheetId="5">#REF!</definedName>
    <definedName name="APPROVAL">"#REF!"</definedName>
    <definedName name="BNK_2018" localSheetId="5">[6]Lookup!$A$143:$A$149</definedName>
    <definedName name="BNK_2018">#N/A</definedName>
    <definedName name="Code" localSheetId="5">#REF!</definedName>
    <definedName name="Code">"#REF!"</definedName>
    <definedName name="Code_1">0</definedName>
    <definedName name="Code4" localSheetId="5">[7]Summary!$K$4:$K$11</definedName>
    <definedName name="Code4">#N/A</definedName>
    <definedName name="Codes2" localSheetId="5">#REF!</definedName>
    <definedName name="Codes2">"#REF!"</definedName>
    <definedName name="Codes2_1">0</definedName>
    <definedName name="Codes3" localSheetId="5">[3]Summary_MTG!$K$4:$K$11</definedName>
    <definedName name="Codes3">#N/A</definedName>
    <definedName name="Codes3_1">0</definedName>
    <definedName name="Creatives" localSheetId="5">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</definedName>
    <definedName name="Creatives">#N/A</definedName>
    <definedName name="Creatives_1">0</definedName>
    <definedName name="d" localSheetId="5">#REF!</definedName>
    <definedName name="d">"#REF!"</definedName>
    <definedName name="day" localSheetId="5">[4]data!#REF!</definedName>
    <definedName name="day">#N/A</definedName>
    <definedName name="days" localSheetId="5">[4]data!#REF!</definedName>
    <definedName name="days">#N/A</definedName>
    <definedName name="ds" localSheetId="5">data</definedName>
    <definedName name="ds">"data"</definedName>
    <definedName name="duration1" localSheetId="5">[4]data!$B$17:$B$103</definedName>
    <definedName name="duration1">#N/A</definedName>
    <definedName name="duration3" localSheetId="5">[4]data!$B$17:$B$104</definedName>
    <definedName name="duration3">#N/A</definedName>
    <definedName name="Free" localSheetId="5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Free">"#REF!,#REF!,#REF!,#REF!,#REF!,#REF!,#REF!,#REF!,#REF!,#REF!,#REF!,#REF!,#REF!,#REF!,#REF!,#REF!,#REF!,#REF!,#REF!,#REF!,#REF!,#REF!,#REF!,#REF!,#REF!,#REF!,#REF!,#REF!,#REF!,#REF!,#REF!"</definedName>
    <definedName name="Free_1">0</definedName>
    <definedName name="Growth2" localSheetId="5">[3]Lookup!$A$86:$A$91</definedName>
    <definedName name="Growth2">#N/A</definedName>
    <definedName name="HD" localSheetId="5">[4]data!$Q$10:$Q$11</definedName>
    <definedName name="HD">#N/A</definedName>
    <definedName name="Ideacomm_????_??_?????">"#REF!"</definedName>
    <definedName name="Ideacomm_прах_за_пране" comment="дмина" localSheetId="5">#REF!</definedName>
    <definedName name="Ideacomm_прах_за_пране" comment="дмина">#REF!</definedName>
    <definedName name="Internet2" localSheetId="5">[3]Lookup!$A$232:$A$235</definedName>
    <definedName name="Internet2">#N/A</definedName>
    <definedName name="Loyalty2" localSheetId="5">[3]Lookup!$A$95:$A$103</definedName>
    <definedName name="Loyalty2">#N/A</definedName>
    <definedName name="MaxiGo_Update" localSheetId="5">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</definedName>
    <definedName name="MaxiGo_Update">#N/A</definedName>
    <definedName name="MaxiGo_Update_1">0</definedName>
    <definedName name="Mixes" localSheetId="5">data</definedName>
    <definedName name="Mixes">"data"</definedName>
    <definedName name="Mixes1" localSheetId="5">data</definedName>
    <definedName name="Mixes1">"data"</definedName>
    <definedName name="Mode" localSheetId="5">[3]Lookup!$A$139:$A$140</definedName>
    <definedName name="Mode">#N/A</definedName>
    <definedName name="NationalGeographic" localSheetId="5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NationalGeographic">"#REF!,#REF!,#REF!,#REF!,#REF!,#REF!,#REF!,#REF!,#REF!,#REF!,#REF!,#REF!,#REF!,#REF!,#REF!,#REF!,#REF!,#REF!,#REF!,#REF!,#REF!,#REF!,#REF!,#REF!,#REF!,#REF!,#REF!,#REF!,#REF!,#REF!,#REF!"</definedName>
    <definedName name="NationalGeographic_1">0</definedName>
    <definedName name="newdays" localSheetId="5">[4]data!$Q$4:$Q$6</definedName>
    <definedName name="newdays">#N/A</definedName>
    <definedName name="newdays1" localSheetId="5">[4]data!$Q$29:$Q$31</definedName>
    <definedName name="newdays1">#N/A</definedName>
    <definedName name="newnew" localSheetId="5">[3]Lookup!$A$195:$A$202</definedName>
    <definedName name="newnew">#N/A</definedName>
    <definedName name="novatv" localSheetId="5">[10]Lookup!$A$143:$A$149</definedName>
    <definedName name="novatv">#N/A</definedName>
    <definedName name="Package" localSheetId="5">[4]data!#REF!</definedName>
    <definedName name="Package">#N/A</definedName>
    <definedName name="Package2" localSheetId="5">[3]Lookup!$A$116:$A$122</definedName>
    <definedName name="Package2">#N/A</definedName>
    <definedName name="Parvi" localSheetId="5">[11]zenith!#REF!</definedName>
    <definedName name="Parvi">#N/A</definedName>
    <definedName name="Parvi_1">0</definedName>
    <definedName name="percent1" localSheetId="5">[4]data!$N$4:$N$33</definedName>
    <definedName name="percent1">#N/A</definedName>
    <definedName name="Position" localSheetId="5">[3]Lookup!$A$143:$A$149</definedName>
    <definedName name="Position">#N/A</definedName>
    <definedName name="Positions2" localSheetId="5">[4]data!$C$5:$C$7</definedName>
    <definedName name="Positions2">#N/A</definedName>
    <definedName name="Positions4" localSheetId="5">[4]data!$C$5:$C$9</definedName>
    <definedName name="Positions4">#N/A</definedName>
    <definedName name="_xlnm.Print_Area" localSheetId="4">Internet!$A$5:$P$32</definedName>
    <definedName name="Promodays" localSheetId="5">[12]Names!$C$9</definedName>
    <definedName name="Promodays">#N/A</definedName>
    <definedName name="PTInd" localSheetId="5">[3]Lookup!$A$169:$A$187</definedName>
    <definedName name="PTInd">#N/A</definedName>
    <definedName name="RBS" localSheetId="5">[4]data!#REF!</definedName>
    <definedName name="RBS">#N/A</definedName>
    <definedName name="RByS" localSheetId="5">[4]data!#REF!</definedName>
    <definedName name="RByS">#N/A</definedName>
    <definedName name="Reklama" localSheetId="5">[4]data!$C$12:$C$13</definedName>
    <definedName name="Reklama">#N/A</definedName>
    <definedName name="reklama3" localSheetId="5">[4]data!$C$11:$C$15</definedName>
    <definedName name="reklama3">#N/A</definedName>
    <definedName name="sammary" localSheetId="5">[10]Lookup!$A$70:$A$84</definedName>
    <definedName name="sammary">#N/A</definedName>
    <definedName name="SpotVersionsTV7packx5" localSheetId="5">[13]Calcs!$AZ$3:$AZ$52</definedName>
    <definedName name="SpotVersionsTV7packx5">#N/A</definedName>
    <definedName name="SpotVersionsTV7rateCardx5" localSheetId="5">[14]Calcs!$BE$3:$BE$52</definedName>
    <definedName name="SpotVersionsTV7rateCardx5">#N/A</definedName>
    <definedName name="target" localSheetId="5">[4]data!$F$3:$I$3</definedName>
    <definedName name="target">#N/A</definedName>
    <definedName name="TGNew" localSheetId="5">[3]Lookup!$C$2:$C$11</definedName>
    <definedName name="TGNew">#N/A</definedName>
    <definedName name="this_sheet" localSheetId="5">data</definedName>
    <definedName name="this_sheet">"data"</definedName>
    <definedName name="time" localSheetId="5">[4]data!#REF!</definedName>
    <definedName name="time">#N/A</definedName>
    <definedName name="time1" localSheetId="5">[4]data!$Z$5:$Z$11</definedName>
    <definedName name="time1">#N/A</definedName>
    <definedName name="time3" localSheetId="5">[4]data!$R$28:$V$28</definedName>
    <definedName name="time3">#N/A</definedName>
    <definedName name="time4" localSheetId="5">[4]data!$Q$18:$Q$23</definedName>
    <definedName name="time4">#N/A</definedName>
    <definedName name="time6" localSheetId="5">[4]data!$Z$14:$Z$17</definedName>
    <definedName name="time6">#N/A</definedName>
    <definedName name="times" localSheetId="5">[4]data!#REF!</definedName>
    <definedName name="times">#N/A</definedName>
    <definedName name="TPS" localSheetId="5">[3]Lookup!$A$157:$A$165</definedName>
    <definedName name="TPS">#N/A</definedName>
    <definedName name="Transportation73" localSheetId="5">#REF!</definedName>
    <definedName name="Transportation73">"#REF!"</definedName>
    <definedName name="Transportation736" localSheetId="5">#REF!</definedName>
    <definedName name="Transportation736">"#REF!"</definedName>
    <definedName name="TVC" localSheetId="5">#REF!</definedName>
    <definedName name="TVC">"#REF!"</definedName>
    <definedName name="TVC_1">0</definedName>
    <definedName name="u" localSheetId="5">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</definedName>
    <definedName name="u">#N/A</definedName>
    <definedName name="u_1">0</definedName>
    <definedName name="USD_DEM" localSheetId="5">[12]Names!$A$2</definedName>
    <definedName name="USD_DEM">#N/A</definedName>
    <definedName name="Vol" localSheetId="5">[3]Lookup!$A$70:$A$84</definedName>
    <definedName name="Vol">#N/A</definedName>
    <definedName name="Vtori" localSheetId="5">[11]zenith!#REF!</definedName>
    <definedName name="Vtori">#N/A</definedName>
    <definedName name="www" localSheetId="5">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</definedName>
    <definedName name="www">#N/A</definedName>
    <definedName name="www_1">0</definedName>
    <definedName name="ааа" localSheetId="5">#REF!</definedName>
    <definedName name="ааа">#REF!</definedName>
    <definedName name="ааа_1">0</definedName>
    <definedName name="ккк" localSheetId="5">#REF!</definedName>
    <definedName name="ккк">#REF!</definedName>
    <definedName name="ккк_1">0</definedName>
    <definedName name="нуна" localSheetId="5">#REF!</definedName>
    <definedName name="нуна">#REF!</definedName>
    <definedName name="ффф" localSheetId="5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ффф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ффф_1">0</definedName>
    <definedName name="яяя" localSheetId="5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яяя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яяя_1">0</definedName>
  </definedNames>
  <calcPr calcId="152511"/>
</workbook>
</file>

<file path=xl/calcChain.xml><?xml version="1.0" encoding="utf-8"?>
<calcChain xmlns="http://schemas.openxmlformats.org/spreadsheetml/2006/main">
  <c r="L18" i="6" l="1"/>
  <c r="J18" i="6" s="1"/>
  <c r="I18" i="6"/>
  <c r="L17" i="6"/>
  <c r="J17" i="6" s="1"/>
  <c r="I17" i="6"/>
  <c r="N15" i="6"/>
  <c r="L14" i="6"/>
  <c r="J14" i="6" s="1"/>
  <c r="I14" i="6"/>
  <c r="L13" i="6"/>
  <c r="J13" i="6"/>
  <c r="I13" i="6"/>
  <c r="D44" i="8" l="1"/>
  <c r="D59" i="8"/>
  <c r="D56" i="8"/>
  <c r="D55" i="8"/>
  <c r="E33" i="8" l="1"/>
  <c r="H33" i="8" s="1"/>
  <c r="C78" i="8"/>
  <c r="C79" i="8" s="1"/>
  <c r="H29" i="8"/>
  <c r="G27" i="8"/>
  <c r="D20" i="8"/>
  <c r="E20" i="8" s="1"/>
  <c r="D17" i="8"/>
  <c r="E17" i="8" s="1"/>
  <c r="F17" i="8" s="1"/>
  <c r="I17" i="8" s="1"/>
  <c r="J17" i="8" s="1"/>
  <c r="H20" i="8" l="1"/>
  <c r="G20" i="8"/>
  <c r="F20" i="8"/>
  <c r="I20" i="8" s="1"/>
  <c r="J20" i="8" s="1"/>
  <c r="F25" i="8"/>
  <c r="H27" i="8"/>
  <c r="F29" i="8"/>
  <c r="F33" i="8"/>
  <c r="G25" i="8"/>
  <c r="G29" i="8"/>
  <c r="G33" i="8"/>
  <c r="I33" i="8" s="1"/>
  <c r="J33" i="8" s="1"/>
  <c r="D8" i="8"/>
  <c r="E8" i="8" s="1"/>
  <c r="H25" i="8"/>
  <c r="F27" i="8"/>
  <c r="I29" i="8" l="1"/>
  <c r="J29" i="8" s="1"/>
  <c r="I27" i="8"/>
  <c r="J27" i="8" s="1"/>
  <c r="I25" i="8"/>
  <c r="J25" i="8" s="1"/>
  <c r="H8" i="8"/>
  <c r="G8" i="8"/>
  <c r="F8" i="8"/>
  <c r="I8" i="8" l="1"/>
  <c r="J8" i="8" l="1"/>
  <c r="D14" i="8" l="1"/>
  <c r="E14" i="8" s="1"/>
  <c r="H14" i="8" l="1"/>
  <c r="G14" i="8"/>
  <c r="F14" i="8"/>
  <c r="D11" i="8"/>
  <c r="E11" i="8" s="1"/>
  <c r="I14" i="8" l="1"/>
  <c r="J14" i="8" s="1"/>
  <c r="H11" i="8"/>
  <c r="H23" i="8" s="1"/>
  <c r="G11" i="8"/>
  <c r="G23" i="8" s="1"/>
  <c r="G35" i="8" s="1"/>
  <c r="F11" i="8"/>
  <c r="F23" i="8" s="1"/>
  <c r="E23" i="8"/>
  <c r="E90" i="8" l="1"/>
  <c r="D91" i="8"/>
  <c r="I11" i="8"/>
  <c r="J11" i="8" l="1"/>
  <c r="J23" i="8" s="1"/>
  <c r="I23" i="8"/>
  <c r="D2" i="2" l="1"/>
  <c r="F2" i="2"/>
  <c r="W2" i="2"/>
  <c r="W3" i="2"/>
  <c r="W4" i="2"/>
  <c r="F5" i="2"/>
  <c r="W5" i="2"/>
  <c r="D6" i="2"/>
  <c r="AC11" i="2" s="1"/>
  <c r="F6" i="2"/>
  <c r="D7" i="2"/>
  <c r="F7" i="2"/>
  <c r="D8" i="2"/>
  <c r="F8" i="2"/>
  <c r="J8" i="2"/>
  <c r="H10" i="2"/>
  <c r="O11" i="2"/>
  <c r="P11" i="2"/>
  <c r="Q11" i="2"/>
  <c r="R11" i="2"/>
  <c r="T11" i="2"/>
  <c r="Y11" i="2"/>
  <c r="Z11" i="2"/>
  <c r="AA11" i="2"/>
  <c r="AB11" i="2"/>
  <c r="AD11" i="2"/>
  <c r="O12" i="2"/>
  <c r="P12" i="2"/>
  <c r="Q12" i="2"/>
  <c r="R12" i="2"/>
  <c r="S12" i="2"/>
  <c r="T12" i="2"/>
  <c r="U12" i="2"/>
  <c r="V12" i="2"/>
  <c r="N12" i="2" s="1"/>
  <c r="X12" i="2"/>
  <c r="Y12" i="2" s="1"/>
  <c r="Z12" i="2"/>
  <c r="AA12" i="2"/>
  <c r="AC12" i="2"/>
  <c r="L13" i="2"/>
  <c r="O13" i="2"/>
  <c r="P13" i="2"/>
  <c r="K13" i="2" s="1"/>
  <c r="J13" i="2" s="1"/>
  <c r="Q13" i="2"/>
  <c r="R13" i="2"/>
  <c r="S13" i="2"/>
  <c r="T13" i="2"/>
  <c r="U13" i="2"/>
  <c r="X13" i="2"/>
  <c r="Z13" i="2"/>
  <c r="AC13" i="2"/>
  <c r="O14" i="2"/>
  <c r="P14" i="2"/>
  <c r="K14" i="2" s="1"/>
  <c r="Q14" i="2"/>
  <c r="L14" i="2" s="1"/>
  <c r="R14" i="2"/>
  <c r="S14" i="2"/>
  <c r="T14" i="2"/>
  <c r="U14" i="2"/>
  <c r="X14" i="2"/>
  <c r="AA14" i="2"/>
  <c r="AC14" i="2"/>
  <c r="O15" i="2"/>
  <c r="P15" i="2"/>
  <c r="K15" i="2" s="1"/>
  <c r="Q15" i="2"/>
  <c r="L15" i="2" s="1"/>
  <c r="R15" i="2"/>
  <c r="S15" i="2"/>
  <c r="T15" i="2"/>
  <c r="U15" i="2"/>
  <c r="X15" i="2"/>
  <c r="O16" i="2"/>
  <c r="P16" i="2"/>
  <c r="K16" i="2" s="1"/>
  <c r="Q16" i="2"/>
  <c r="L16" i="2" s="1"/>
  <c r="R16" i="2"/>
  <c r="S16" i="2"/>
  <c r="T16" i="2"/>
  <c r="U16" i="2"/>
  <c r="X16" i="2"/>
  <c r="Z16" i="2"/>
  <c r="AA16" i="2"/>
  <c r="AD16" i="2"/>
  <c r="AE16" i="2"/>
  <c r="O17" i="2"/>
  <c r="P17" i="2"/>
  <c r="K17" i="2" s="1"/>
  <c r="Q17" i="2"/>
  <c r="L17" i="2" s="1"/>
  <c r="R17" i="2"/>
  <c r="S17" i="2"/>
  <c r="T17" i="2"/>
  <c r="U17" i="2"/>
  <c r="X17" i="2"/>
  <c r="Z17" i="2" s="1"/>
  <c r="AC17" i="2"/>
  <c r="AD17" i="2"/>
  <c r="O18" i="2"/>
  <c r="P18" i="2"/>
  <c r="Q18" i="2"/>
  <c r="R18" i="2"/>
  <c r="S18" i="2"/>
  <c r="T18" i="2"/>
  <c r="U18" i="2"/>
  <c r="X18" i="2"/>
  <c r="AA18" i="2"/>
  <c r="AB18" i="2"/>
  <c r="O19" i="2"/>
  <c r="P19" i="2"/>
  <c r="K19" i="2" s="1"/>
  <c r="Q19" i="2"/>
  <c r="L19" i="2" s="1"/>
  <c r="R19" i="2"/>
  <c r="V19" i="2" s="1"/>
  <c r="N19" i="2" s="1"/>
  <c r="S19" i="2"/>
  <c r="T19" i="2"/>
  <c r="U19" i="2"/>
  <c r="X19" i="2"/>
  <c r="AA19" i="2" s="1"/>
  <c r="AE19" i="2"/>
  <c r="O20" i="2"/>
  <c r="P20" i="2"/>
  <c r="Q20" i="2"/>
  <c r="L20" i="2" s="1"/>
  <c r="R20" i="2"/>
  <c r="S20" i="2"/>
  <c r="T20" i="2"/>
  <c r="U20" i="2"/>
  <c r="X20" i="2"/>
  <c r="AC20" i="2" s="1"/>
  <c r="O21" i="2"/>
  <c r="P21" i="2"/>
  <c r="K21" i="2" s="1"/>
  <c r="J21" i="2" s="1"/>
  <c r="Q21" i="2"/>
  <c r="L21" i="2" s="1"/>
  <c r="R21" i="2"/>
  <c r="S21" i="2"/>
  <c r="T21" i="2"/>
  <c r="U21" i="2"/>
  <c r="X21" i="2"/>
  <c r="Z21" i="2"/>
  <c r="K22" i="2"/>
  <c r="J22" i="2" s="1"/>
  <c r="O22" i="2"/>
  <c r="P22" i="2"/>
  <c r="Q22" i="2"/>
  <c r="L22" i="2" s="1"/>
  <c r="R22" i="2"/>
  <c r="S22" i="2"/>
  <c r="T22" i="2"/>
  <c r="U22" i="2"/>
  <c r="X22" i="2"/>
  <c r="AA22" i="2" s="1"/>
  <c r="O23" i="2"/>
  <c r="P23" i="2"/>
  <c r="K23" i="2" s="1"/>
  <c r="Q23" i="2"/>
  <c r="L23" i="2" s="1"/>
  <c r="R23" i="2"/>
  <c r="S23" i="2"/>
  <c r="T23" i="2"/>
  <c r="U23" i="2"/>
  <c r="X23" i="2"/>
  <c r="AA23" i="2"/>
  <c r="L24" i="2"/>
  <c r="O24" i="2"/>
  <c r="P24" i="2"/>
  <c r="K24" i="2" s="1"/>
  <c r="Q24" i="2"/>
  <c r="R24" i="2"/>
  <c r="S24" i="2"/>
  <c r="T24" i="2"/>
  <c r="U24" i="2"/>
  <c r="X24" i="2"/>
  <c r="AD24" i="2"/>
  <c r="K25" i="2"/>
  <c r="O25" i="2"/>
  <c r="P25" i="2"/>
  <c r="Q25" i="2"/>
  <c r="R25" i="2"/>
  <c r="S25" i="2"/>
  <c r="T25" i="2"/>
  <c r="U25" i="2"/>
  <c r="U87" i="2" s="1"/>
  <c r="X25" i="2"/>
  <c r="Y25" i="2" s="1"/>
  <c r="AC25" i="2"/>
  <c r="AD25" i="2"/>
  <c r="O26" i="2"/>
  <c r="P26" i="2"/>
  <c r="Q26" i="2"/>
  <c r="L26" i="2" s="1"/>
  <c r="R26" i="2"/>
  <c r="S26" i="2"/>
  <c r="T26" i="2"/>
  <c r="U26" i="2"/>
  <c r="X26" i="2"/>
  <c r="AA26" i="2" s="1"/>
  <c r="AC26" i="2"/>
  <c r="O27" i="2"/>
  <c r="P27" i="2"/>
  <c r="K27" i="2" s="1"/>
  <c r="Q27" i="2"/>
  <c r="L27" i="2" s="1"/>
  <c r="R27" i="2"/>
  <c r="S27" i="2"/>
  <c r="T27" i="2"/>
  <c r="U27" i="2"/>
  <c r="X27" i="2"/>
  <c r="K28" i="2"/>
  <c r="O28" i="2"/>
  <c r="P28" i="2"/>
  <c r="Q28" i="2"/>
  <c r="R28" i="2"/>
  <c r="S28" i="2"/>
  <c r="T28" i="2"/>
  <c r="U28" i="2"/>
  <c r="X28" i="2"/>
  <c r="Z28" i="2"/>
  <c r="AA28" i="2"/>
  <c r="AD28" i="2"/>
  <c r="AE28" i="2"/>
  <c r="L29" i="2"/>
  <c r="J29" i="2" s="1"/>
  <c r="O29" i="2"/>
  <c r="P29" i="2"/>
  <c r="K29" i="2" s="1"/>
  <c r="Q29" i="2"/>
  <c r="R29" i="2"/>
  <c r="S29" i="2"/>
  <c r="T29" i="2"/>
  <c r="U29" i="2"/>
  <c r="X29" i="2"/>
  <c r="Z29" i="2" s="1"/>
  <c r="K30" i="2"/>
  <c r="O30" i="2"/>
  <c r="P30" i="2"/>
  <c r="Q30" i="2"/>
  <c r="L30" i="2" s="1"/>
  <c r="R30" i="2"/>
  <c r="S30" i="2"/>
  <c r="T30" i="2"/>
  <c r="U30" i="2"/>
  <c r="X30" i="2"/>
  <c r="AA30" i="2" s="1"/>
  <c r="O31" i="2"/>
  <c r="P31" i="2"/>
  <c r="K31" i="2" s="1"/>
  <c r="Q31" i="2"/>
  <c r="L31" i="2" s="1"/>
  <c r="R31" i="2"/>
  <c r="S31" i="2"/>
  <c r="T31" i="2"/>
  <c r="U31" i="2"/>
  <c r="X31" i="2"/>
  <c r="AA31" i="2"/>
  <c r="AD31" i="2"/>
  <c r="O32" i="2"/>
  <c r="P32" i="2"/>
  <c r="K32" i="2" s="1"/>
  <c r="Q32" i="2"/>
  <c r="L32" i="2" s="1"/>
  <c r="R32" i="2"/>
  <c r="S32" i="2"/>
  <c r="T32" i="2"/>
  <c r="U32" i="2"/>
  <c r="X32" i="2"/>
  <c r="AC32" i="2"/>
  <c r="O33" i="2"/>
  <c r="P33" i="2"/>
  <c r="K33" i="2" s="1"/>
  <c r="J33" i="2" s="1"/>
  <c r="Q33" i="2"/>
  <c r="L33" i="2" s="1"/>
  <c r="R33" i="2"/>
  <c r="S33" i="2"/>
  <c r="T33" i="2"/>
  <c r="U33" i="2"/>
  <c r="X33" i="2"/>
  <c r="Z33" i="2" s="1"/>
  <c r="AB33" i="2"/>
  <c r="AD33" i="2"/>
  <c r="O34" i="2"/>
  <c r="P34" i="2"/>
  <c r="Q34" i="2"/>
  <c r="L34" i="2" s="1"/>
  <c r="R34" i="2"/>
  <c r="S34" i="2"/>
  <c r="T34" i="2"/>
  <c r="U34" i="2"/>
  <c r="X34" i="2"/>
  <c r="O35" i="2"/>
  <c r="P35" i="2"/>
  <c r="Q35" i="2"/>
  <c r="L35" i="2" s="1"/>
  <c r="R35" i="2"/>
  <c r="S35" i="2"/>
  <c r="T35" i="2"/>
  <c r="T88" i="2" s="1"/>
  <c r="U35" i="2"/>
  <c r="X35" i="2"/>
  <c r="AA35" i="2" s="1"/>
  <c r="Z35" i="2"/>
  <c r="AD35" i="2"/>
  <c r="O36" i="2"/>
  <c r="O88" i="2" s="1"/>
  <c r="P36" i="2"/>
  <c r="K36" i="2" s="1"/>
  <c r="J36" i="2" s="1"/>
  <c r="Q36" i="2"/>
  <c r="L36" i="2" s="1"/>
  <c r="R36" i="2"/>
  <c r="S36" i="2"/>
  <c r="S88" i="2" s="1"/>
  <c r="T36" i="2"/>
  <c r="U36" i="2"/>
  <c r="X36" i="2"/>
  <c r="AD36" i="2" s="1"/>
  <c r="Z36" i="2"/>
  <c r="AA36" i="2"/>
  <c r="AE36" i="2"/>
  <c r="L37" i="2"/>
  <c r="O37" i="2"/>
  <c r="P37" i="2"/>
  <c r="K37" i="2" s="1"/>
  <c r="Q37" i="2"/>
  <c r="R37" i="2"/>
  <c r="R89" i="2" s="1"/>
  <c r="S37" i="2"/>
  <c r="T37" i="2"/>
  <c r="U37" i="2"/>
  <c r="X37" i="2"/>
  <c r="O38" i="2"/>
  <c r="P38" i="2"/>
  <c r="K38" i="2" s="1"/>
  <c r="J38" i="2" s="1"/>
  <c r="Q38" i="2"/>
  <c r="L38" i="2" s="1"/>
  <c r="R38" i="2"/>
  <c r="S38" i="2"/>
  <c r="T38" i="2"/>
  <c r="U38" i="2"/>
  <c r="X38" i="2"/>
  <c r="AC38" i="2"/>
  <c r="O39" i="2"/>
  <c r="P39" i="2"/>
  <c r="K39" i="2" s="1"/>
  <c r="Q39" i="2"/>
  <c r="R39" i="2"/>
  <c r="S39" i="2"/>
  <c r="T39" i="2"/>
  <c r="U39" i="2"/>
  <c r="X39" i="2"/>
  <c r="AD39" i="2" s="1"/>
  <c r="Z39" i="2"/>
  <c r="AA39" i="2"/>
  <c r="AE39" i="2"/>
  <c r="O40" i="2"/>
  <c r="V40" i="2" s="1"/>
  <c r="N40" i="2" s="1"/>
  <c r="P40" i="2"/>
  <c r="Q40" i="2"/>
  <c r="L40" i="2" s="1"/>
  <c r="R40" i="2"/>
  <c r="S40" i="2"/>
  <c r="T40" i="2"/>
  <c r="U40" i="2"/>
  <c r="X40" i="2"/>
  <c r="AE40" i="2"/>
  <c r="O41" i="2"/>
  <c r="P41" i="2"/>
  <c r="K41" i="2" s="1"/>
  <c r="Q41" i="2"/>
  <c r="L41" i="2" s="1"/>
  <c r="J41" i="2" s="1"/>
  <c r="R41" i="2"/>
  <c r="S41" i="2"/>
  <c r="T41" i="2"/>
  <c r="U41" i="2"/>
  <c r="X41" i="2"/>
  <c r="Z41" i="2" s="1"/>
  <c r="AD41" i="2"/>
  <c r="O42" i="2"/>
  <c r="P42" i="2"/>
  <c r="K42" i="2" s="1"/>
  <c r="Q42" i="2"/>
  <c r="L42" i="2" s="1"/>
  <c r="R42" i="2"/>
  <c r="S42" i="2"/>
  <c r="T42" i="2"/>
  <c r="U42" i="2"/>
  <c r="X42" i="2"/>
  <c r="O43" i="2"/>
  <c r="P43" i="2"/>
  <c r="K43" i="2" s="1"/>
  <c r="Q43" i="2"/>
  <c r="L43" i="2" s="1"/>
  <c r="R43" i="2"/>
  <c r="S43" i="2"/>
  <c r="T43" i="2"/>
  <c r="U43" i="2"/>
  <c r="X43" i="2"/>
  <c r="Z43" i="2" s="1"/>
  <c r="AD43" i="2"/>
  <c r="AE43" i="2"/>
  <c r="O44" i="2"/>
  <c r="P44" i="2"/>
  <c r="Q44" i="2"/>
  <c r="R44" i="2"/>
  <c r="S44" i="2"/>
  <c r="T44" i="2"/>
  <c r="U44" i="2"/>
  <c r="X44" i="2"/>
  <c r="Z44" i="2"/>
  <c r="AA44" i="2"/>
  <c r="AD44" i="2"/>
  <c r="AE44" i="2"/>
  <c r="O45" i="2"/>
  <c r="P45" i="2"/>
  <c r="Q45" i="2"/>
  <c r="L45" i="2" s="1"/>
  <c r="R45" i="2"/>
  <c r="S45" i="2"/>
  <c r="T45" i="2"/>
  <c r="U45" i="2"/>
  <c r="X45" i="2"/>
  <c r="Z45" i="2"/>
  <c r="AC45" i="2"/>
  <c r="AD45" i="2"/>
  <c r="O46" i="2"/>
  <c r="P46" i="2"/>
  <c r="K46" i="2" s="1"/>
  <c r="Q46" i="2"/>
  <c r="L46" i="2" s="1"/>
  <c r="R46" i="2"/>
  <c r="S46" i="2"/>
  <c r="T46" i="2"/>
  <c r="U46" i="2"/>
  <c r="X46" i="2"/>
  <c r="O47" i="2"/>
  <c r="P47" i="2"/>
  <c r="Q47" i="2"/>
  <c r="R47" i="2"/>
  <c r="S47" i="2"/>
  <c r="T47" i="2"/>
  <c r="U47" i="2"/>
  <c r="U86" i="2" s="1"/>
  <c r="X47" i="2"/>
  <c r="Z47" i="2" s="1"/>
  <c r="O48" i="2"/>
  <c r="P48" i="2"/>
  <c r="K48" i="2" s="1"/>
  <c r="J48" i="2" s="1"/>
  <c r="Q48" i="2"/>
  <c r="L48" i="2" s="1"/>
  <c r="R48" i="2"/>
  <c r="S48" i="2"/>
  <c r="T48" i="2"/>
  <c r="T87" i="2" s="1"/>
  <c r="U48" i="2"/>
  <c r="X48" i="2"/>
  <c r="AA48" i="2"/>
  <c r="L49" i="2"/>
  <c r="O49" i="2"/>
  <c r="P49" i="2"/>
  <c r="K49" i="2" s="1"/>
  <c r="Q49" i="2"/>
  <c r="R49" i="2"/>
  <c r="S49" i="2"/>
  <c r="T49" i="2"/>
  <c r="U49" i="2"/>
  <c r="X49" i="2"/>
  <c r="K50" i="2"/>
  <c r="O50" i="2"/>
  <c r="P50" i="2"/>
  <c r="Q50" i="2"/>
  <c r="L50" i="2" s="1"/>
  <c r="R50" i="2"/>
  <c r="S50" i="2"/>
  <c r="T50" i="2"/>
  <c r="U50" i="2"/>
  <c r="X50" i="2"/>
  <c r="Z50" i="2" s="1"/>
  <c r="AD50" i="2"/>
  <c r="AE50" i="2"/>
  <c r="O51" i="2"/>
  <c r="P51" i="2"/>
  <c r="K51" i="2" s="1"/>
  <c r="Q51" i="2"/>
  <c r="L51" i="2" s="1"/>
  <c r="R51" i="2"/>
  <c r="S51" i="2"/>
  <c r="T51" i="2"/>
  <c r="U51" i="2"/>
  <c r="X51" i="2"/>
  <c r="AC51" i="2" s="1"/>
  <c r="O52" i="2"/>
  <c r="V52" i="2" s="1"/>
  <c r="N52" i="2" s="1"/>
  <c r="P52" i="2"/>
  <c r="K52" i="2" s="1"/>
  <c r="Q52" i="2"/>
  <c r="L52" i="2" s="1"/>
  <c r="R52" i="2"/>
  <c r="S52" i="2"/>
  <c r="T52" i="2"/>
  <c r="U52" i="2"/>
  <c r="X52" i="2"/>
  <c r="AA52" i="2" s="1"/>
  <c r="O53" i="2"/>
  <c r="P53" i="2"/>
  <c r="K53" i="2" s="1"/>
  <c r="Q53" i="2"/>
  <c r="R53" i="2"/>
  <c r="S53" i="2"/>
  <c r="T53" i="2"/>
  <c r="U53" i="2"/>
  <c r="X53" i="2"/>
  <c r="O54" i="2"/>
  <c r="P54" i="2"/>
  <c r="K54" i="2" s="1"/>
  <c r="Q54" i="2"/>
  <c r="L54" i="2" s="1"/>
  <c r="R54" i="2"/>
  <c r="S54" i="2"/>
  <c r="T54" i="2"/>
  <c r="U54" i="2"/>
  <c r="X54" i="2"/>
  <c r="Z54" i="2" s="1"/>
  <c r="AB54" i="2"/>
  <c r="AD54" i="2"/>
  <c r="O55" i="2"/>
  <c r="P55" i="2"/>
  <c r="K55" i="2" s="1"/>
  <c r="J55" i="2" s="1"/>
  <c r="Q55" i="2"/>
  <c r="L55" i="2" s="1"/>
  <c r="R55" i="2"/>
  <c r="S55" i="2"/>
  <c r="T55" i="2"/>
  <c r="U55" i="2"/>
  <c r="X55" i="2"/>
  <c r="O56" i="2"/>
  <c r="P56" i="2"/>
  <c r="K56" i="2" s="1"/>
  <c r="J56" i="2" s="1"/>
  <c r="Q56" i="2"/>
  <c r="L56" i="2" s="1"/>
  <c r="R56" i="2"/>
  <c r="S56" i="2"/>
  <c r="T56" i="2"/>
  <c r="U56" i="2"/>
  <c r="X56" i="2"/>
  <c r="AA56" i="2"/>
  <c r="O57" i="2"/>
  <c r="P57" i="2"/>
  <c r="K57" i="2" s="1"/>
  <c r="Q57" i="2"/>
  <c r="L57" i="2" s="1"/>
  <c r="R57" i="2"/>
  <c r="S57" i="2"/>
  <c r="T57" i="2"/>
  <c r="U57" i="2"/>
  <c r="X57" i="2"/>
  <c r="Z57" i="2" s="1"/>
  <c r="AD57" i="2"/>
  <c r="AE57" i="2"/>
  <c r="O58" i="2"/>
  <c r="P58" i="2"/>
  <c r="K58" i="2" s="1"/>
  <c r="J58" i="2" s="1"/>
  <c r="Q58" i="2"/>
  <c r="L58" i="2" s="1"/>
  <c r="R58" i="2"/>
  <c r="S58" i="2"/>
  <c r="T58" i="2"/>
  <c r="U58" i="2"/>
  <c r="X58" i="2"/>
  <c r="Z58" i="2"/>
  <c r="AA58" i="2"/>
  <c r="AD58" i="2"/>
  <c r="AE58" i="2"/>
  <c r="O59" i="2"/>
  <c r="P59" i="2"/>
  <c r="K59" i="2" s="1"/>
  <c r="J59" i="2" s="1"/>
  <c r="Q59" i="2"/>
  <c r="L59" i="2" s="1"/>
  <c r="R59" i="2"/>
  <c r="S59" i="2"/>
  <c r="T59" i="2"/>
  <c r="U59" i="2"/>
  <c r="X59" i="2"/>
  <c r="AC59" i="2"/>
  <c r="O60" i="2"/>
  <c r="P60" i="2"/>
  <c r="K60" i="2" s="1"/>
  <c r="Q60" i="2"/>
  <c r="L60" i="2" s="1"/>
  <c r="R60" i="2"/>
  <c r="S60" i="2"/>
  <c r="T60" i="2"/>
  <c r="U60" i="2"/>
  <c r="X60" i="2"/>
  <c r="Y60" i="2" s="1"/>
  <c r="O61" i="2"/>
  <c r="P61" i="2"/>
  <c r="K61" i="2" s="1"/>
  <c r="Q61" i="2"/>
  <c r="L61" i="2" s="1"/>
  <c r="J61" i="2" s="1"/>
  <c r="R61" i="2"/>
  <c r="S61" i="2"/>
  <c r="T61" i="2"/>
  <c r="U61" i="2"/>
  <c r="X61" i="2"/>
  <c r="Z61" i="2" s="1"/>
  <c r="AD61" i="2"/>
  <c r="AE61" i="2"/>
  <c r="O62" i="2"/>
  <c r="P62" i="2"/>
  <c r="Q62" i="2"/>
  <c r="L62" i="2" s="1"/>
  <c r="R62" i="2"/>
  <c r="S62" i="2"/>
  <c r="T62" i="2"/>
  <c r="U62" i="2"/>
  <c r="X62" i="2"/>
  <c r="Z62" i="2"/>
  <c r="AA62" i="2"/>
  <c r="AB62" i="2"/>
  <c r="AD62" i="2"/>
  <c r="AE62" i="2"/>
  <c r="K63" i="2"/>
  <c r="J63" i="2" s="1"/>
  <c r="O63" i="2"/>
  <c r="P63" i="2"/>
  <c r="Q63" i="2"/>
  <c r="L63" i="2" s="1"/>
  <c r="R63" i="2"/>
  <c r="S63" i="2"/>
  <c r="T63" i="2"/>
  <c r="U63" i="2"/>
  <c r="X63" i="2"/>
  <c r="O64" i="2"/>
  <c r="P64" i="2"/>
  <c r="K64" i="2" s="1"/>
  <c r="J64" i="2" s="1"/>
  <c r="Q64" i="2"/>
  <c r="L64" i="2" s="1"/>
  <c r="R64" i="2"/>
  <c r="S64" i="2"/>
  <c r="T64" i="2"/>
  <c r="U64" i="2"/>
  <c r="X64" i="2"/>
  <c r="O65" i="2"/>
  <c r="P65" i="2"/>
  <c r="K65" i="2" s="1"/>
  <c r="Q65" i="2"/>
  <c r="L65" i="2" s="1"/>
  <c r="R65" i="2"/>
  <c r="S65" i="2"/>
  <c r="T65" i="2"/>
  <c r="U65" i="2"/>
  <c r="X65" i="2"/>
  <c r="AA65" i="2" s="1"/>
  <c r="O66" i="2"/>
  <c r="P66" i="2"/>
  <c r="Q66" i="2"/>
  <c r="L66" i="2" s="1"/>
  <c r="R66" i="2"/>
  <c r="S66" i="2"/>
  <c r="T66" i="2"/>
  <c r="U66" i="2"/>
  <c r="X66" i="2"/>
  <c r="Y66" i="2"/>
  <c r="Z66" i="2"/>
  <c r="AA66" i="2"/>
  <c r="AC66" i="2"/>
  <c r="AD66" i="2"/>
  <c r="K67" i="2"/>
  <c r="J67" i="2" s="1"/>
  <c r="L67" i="2"/>
  <c r="N67" i="2"/>
  <c r="K68" i="2"/>
  <c r="L68" i="2"/>
  <c r="N68" i="2"/>
  <c r="K69" i="2"/>
  <c r="L69" i="2"/>
  <c r="N69" i="2"/>
  <c r="A70" i="2"/>
  <c r="C70" i="2"/>
  <c r="D70" i="2"/>
  <c r="E70" i="2"/>
  <c r="F70" i="2"/>
  <c r="H70" i="2"/>
  <c r="I70" i="2"/>
  <c r="O70" i="2"/>
  <c r="P70" i="2"/>
  <c r="Q70" i="2"/>
  <c r="R70" i="2"/>
  <c r="S70" i="2"/>
  <c r="T70" i="2"/>
  <c r="U70" i="2"/>
  <c r="W70" i="2"/>
  <c r="X70" i="2"/>
  <c r="AD70" i="2" s="1"/>
  <c r="A71" i="2"/>
  <c r="C71" i="2"/>
  <c r="D71" i="2"/>
  <c r="E71" i="2"/>
  <c r="F71" i="2"/>
  <c r="H71" i="2"/>
  <c r="I71" i="2"/>
  <c r="K71" i="2"/>
  <c r="J71" i="2" s="1"/>
  <c r="O71" i="2"/>
  <c r="P71" i="2"/>
  <c r="Q71" i="2"/>
  <c r="L71" i="2" s="1"/>
  <c r="R71" i="2"/>
  <c r="S71" i="2"/>
  <c r="T71" i="2"/>
  <c r="U71" i="2"/>
  <c r="W71" i="2"/>
  <c r="X71" i="2" s="1"/>
  <c r="A72" i="2"/>
  <c r="C72" i="2"/>
  <c r="D72" i="2"/>
  <c r="E72" i="2"/>
  <c r="F72" i="2"/>
  <c r="H72" i="2"/>
  <c r="I72" i="2"/>
  <c r="O72" i="2"/>
  <c r="P72" i="2"/>
  <c r="K72" i="2" s="1"/>
  <c r="Q72" i="2"/>
  <c r="L72" i="2" s="1"/>
  <c r="J72" i="2" s="1"/>
  <c r="R72" i="2"/>
  <c r="S72" i="2"/>
  <c r="T72" i="2"/>
  <c r="U72" i="2"/>
  <c r="W72" i="2"/>
  <c r="X72" i="2" s="1"/>
  <c r="AA72" i="2" s="1"/>
  <c r="A73" i="2"/>
  <c r="C73" i="2"/>
  <c r="D73" i="2"/>
  <c r="E73" i="2"/>
  <c r="F73" i="2"/>
  <c r="H73" i="2"/>
  <c r="K73" i="2" s="1"/>
  <c r="I73" i="2"/>
  <c r="O73" i="2"/>
  <c r="P73" i="2"/>
  <c r="Q73" i="2"/>
  <c r="R73" i="2"/>
  <c r="S73" i="2"/>
  <c r="T73" i="2"/>
  <c r="U73" i="2"/>
  <c r="W73" i="2"/>
  <c r="X73" i="2" s="1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V77" i="2" s="1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BX77" i="2" s="1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V79" i="2" s="1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O83" i="2"/>
  <c r="Y83" i="2" s="1"/>
  <c r="P83" i="2"/>
  <c r="Z83" i="2" s="1"/>
  <c r="Q83" i="2"/>
  <c r="R83" i="2"/>
  <c r="T83" i="2"/>
  <c r="AD83" i="2" s="1"/>
  <c r="AA83" i="2"/>
  <c r="AB83" i="2"/>
  <c r="O84" i="2"/>
  <c r="P84" i="2"/>
  <c r="S84" i="2"/>
  <c r="T84" i="2"/>
  <c r="AF84" i="2"/>
  <c r="R86" i="2"/>
  <c r="O89" i="2"/>
  <c r="S89" i="2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H8" i="6"/>
  <c r="I8" i="6"/>
  <c r="I9" i="6"/>
  <c r="N9" i="6"/>
  <c r="P9" i="6"/>
  <c r="H10" i="6"/>
  <c r="J10" i="6" s="1"/>
  <c r="I10" i="6"/>
  <c r="N19" i="6"/>
  <c r="D58" i="8" s="1"/>
  <c r="F3" i="5"/>
  <c r="H3" i="5"/>
  <c r="AA3" i="5"/>
  <c r="AA4" i="5"/>
  <c r="AA5" i="5"/>
  <c r="H6" i="5"/>
  <c r="X16" i="5" s="1"/>
  <c r="AA6" i="5"/>
  <c r="F7" i="5"/>
  <c r="H7" i="5"/>
  <c r="I7" i="5"/>
  <c r="F8" i="5"/>
  <c r="H8" i="5"/>
  <c r="Z15" i="5" s="1"/>
  <c r="I8" i="5"/>
  <c r="H13" i="5"/>
  <c r="N14" i="5"/>
  <c r="O14" i="5"/>
  <c r="P14" i="5"/>
  <c r="Q14" i="5"/>
  <c r="Y14" i="5" s="1"/>
  <c r="R14" i="5"/>
  <c r="Z14" i="5" s="1"/>
  <c r="V14" i="5"/>
  <c r="W14" i="5"/>
  <c r="X14" i="5"/>
  <c r="A15" i="5"/>
  <c r="C15" i="5"/>
  <c r="D15" i="5"/>
  <c r="E15" i="5"/>
  <c r="F15" i="5"/>
  <c r="G15" i="5"/>
  <c r="H15" i="5"/>
  <c r="M15" i="5"/>
  <c r="N15" i="5"/>
  <c r="O15" i="5"/>
  <c r="P15" i="5"/>
  <c r="R15" i="5"/>
  <c r="V15" i="5"/>
  <c r="W15" i="5"/>
  <c r="X15" i="5"/>
  <c r="Y15" i="5"/>
  <c r="A16" i="5"/>
  <c r="C16" i="5"/>
  <c r="D16" i="5"/>
  <c r="E16" i="5"/>
  <c r="F16" i="5"/>
  <c r="G16" i="5"/>
  <c r="H16" i="5"/>
  <c r="I16" i="5" s="1"/>
  <c r="M16" i="5"/>
  <c r="N16" i="5"/>
  <c r="O16" i="5"/>
  <c r="P16" i="5"/>
  <c r="P232" i="5" s="1"/>
  <c r="R16" i="5"/>
  <c r="V16" i="5"/>
  <c r="W16" i="5"/>
  <c r="Y16" i="5"/>
  <c r="A17" i="5"/>
  <c r="C17" i="5"/>
  <c r="D17" i="5"/>
  <c r="E17" i="5"/>
  <c r="F17" i="5"/>
  <c r="G17" i="5"/>
  <c r="H17" i="5"/>
  <c r="M17" i="5"/>
  <c r="N17" i="5"/>
  <c r="O17" i="5"/>
  <c r="S17" i="5" s="1"/>
  <c r="P17" i="5"/>
  <c r="R17" i="5"/>
  <c r="A18" i="5"/>
  <c r="C18" i="5"/>
  <c r="D18" i="5"/>
  <c r="E18" i="5"/>
  <c r="F18" i="5"/>
  <c r="G18" i="5"/>
  <c r="H18" i="5"/>
  <c r="K18" i="5" s="1"/>
  <c r="M18" i="5"/>
  <c r="N18" i="5"/>
  <c r="O18" i="5"/>
  <c r="P18" i="5"/>
  <c r="R18" i="5"/>
  <c r="A19" i="5"/>
  <c r="C19" i="5"/>
  <c r="D19" i="5"/>
  <c r="E19" i="5"/>
  <c r="F19" i="5"/>
  <c r="G19" i="5"/>
  <c r="H19" i="5"/>
  <c r="M19" i="5"/>
  <c r="N19" i="5"/>
  <c r="O19" i="5"/>
  <c r="S19" i="5" s="1"/>
  <c r="P19" i="5"/>
  <c r="R19" i="5"/>
  <c r="A20" i="5"/>
  <c r="C20" i="5"/>
  <c r="D20" i="5"/>
  <c r="E20" i="5"/>
  <c r="F20" i="5"/>
  <c r="G20" i="5"/>
  <c r="H20" i="5"/>
  <c r="M20" i="5"/>
  <c r="N20" i="5"/>
  <c r="O20" i="5"/>
  <c r="P20" i="5"/>
  <c r="R20" i="5"/>
  <c r="A21" i="5"/>
  <c r="C21" i="5"/>
  <c r="D21" i="5"/>
  <c r="E21" i="5"/>
  <c r="F21" i="5"/>
  <c r="G21" i="5"/>
  <c r="H21" i="5"/>
  <c r="M21" i="5"/>
  <c r="N21" i="5"/>
  <c r="O21" i="5"/>
  <c r="P21" i="5"/>
  <c r="R21" i="5"/>
  <c r="A22" i="5"/>
  <c r="C22" i="5"/>
  <c r="D22" i="5"/>
  <c r="E22" i="5"/>
  <c r="F22" i="5"/>
  <c r="G22" i="5"/>
  <c r="H22" i="5"/>
  <c r="T22" i="5" s="1"/>
  <c r="M22" i="5"/>
  <c r="N22" i="5"/>
  <c r="O22" i="5"/>
  <c r="P22" i="5"/>
  <c r="R22" i="5"/>
  <c r="A23" i="5"/>
  <c r="C23" i="5"/>
  <c r="D23" i="5"/>
  <c r="E23" i="5"/>
  <c r="F23" i="5"/>
  <c r="G23" i="5"/>
  <c r="H23" i="5"/>
  <c r="M23" i="5"/>
  <c r="N23" i="5"/>
  <c r="O23" i="5"/>
  <c r="P23" i="5"/>
  <c r="R23" i="5"/>
  <c r="S23" i="5"/>
  <c r="A24" i="5"/>
  <c r="C24" i="5"/>
  <c r="D24" i="5"/>
  <c r="E24" i="5"/>
  <c r="F24" i="5"/>
  <c r="G24" i="5"/>
  <c r="H24" i="5"/>
  <c r="M24" i="5"/>
  <c r="N24" i="5"/>
  <c r="O24" i="5"/>
  <c r="P24" i="5"/>
  <c r="R24" i="5"/>
  <c r="A25" i="5"/>
  <c r="C25" i="5"/>
  <c r="D25" i="5"/>
  <c r="E25" i="5"/>
  <c r="F25" i="5"/>
  <c r="G25" i="5"/>
  <c r="H25" i="5"/>
  <c r="L25" i="5" s="1"/>
  <c r="M25" i="5"/>
  <c r="N25" i="5"/>
  <c r="O25" i="5"/>
  <c r="P25" i="5"/>
  <c r="R25" i="5"/>
  <c r="A26" i="5"/>
  <c r="C26" i="5"/>
  <c r="D26" i="5"/>
  <c r="E26" i="5"/>
  <c r="F26" i="5"/>
  <c r="G26" i="5"/>
  <c r="H26" i="5"/>
  <c r="I26" i="5" s="1"/>
  <c r="M26" i="5"/>
  <c r="N26" i="5"/>
  <c r="O26" i="5"/>
  <c r="P26" i="5"/>
  <c r="R26" i="5"/>
  <c r="V26" i="5"/>
  <c r="W26" i="5"/>
  <c r="X26" i="5"/>
  <c r="Y26" i="5"/>
  <c r="Z26" i="5"/>
  <c r="A27" i="5"/>
  <c r="C27" i="5"/>
  <c r="E259" i="5" s="1"/>
  <c r="D27" i="5"/>
  <c r="E27" i="5"/>
  <c r="F27" i="5"/>
  <c r="G27" i="5"/>
  <c r="N232" i="5" s="1"/>
  <c r="H27" i="5"/>
  <c r="T27" i="5" s="1"/>
  <c r="M27" i="5"/>
  <c r="N27" i="5"/>
  <c r="O27" i="5"/>
  <c r="O228" i="5" s="1"/>
  <c r="P27" i="5"/>
  <c r="R27" i="5"/>
  <c r="A28" i="5"/>
  <c r="C28" i="5"/>
  <c r="D28" i="5"/>
  <c r="E28" i="5"/>
  <c r="F28" i="5"/>
  <c r="G28" i="5"/>
  <c r="H28" i="5"/>
  <c r="M28" i="5"/>
  <c r="N28" i="5"/>
  <c r="O28" i="5"/>
  <c r="P28" i="5"/>
  <c r="R28" i="5"/>
  <c r="A29" i="5"/>
  <c r="C29" i="5"/>
  <c r="D29" i="5"/>
  <c r="E29" i="5"/>
  <c r="F29" i="5"/>
  <c r="G29" i="5"/>
  <c r="H29" i="5"/>
  <c r="M29" i="5"/>
  <c r="N29" i="5"/>
  <c r="O29" i="5"/>
  <c r="P29" i="5"/>
  <c r="R29" i="5"/>
  <c r="A30" i="5"/>
  <c r="C30" i="5"/>
  <c r="D30" i="5"/>
  <c r="E30" i="5"/>
  <c r="F30" i="5"/>
  <c r="G30" i="5"/>
  <c r="H30" i="5"/>
  <c r="T30" i="5" s="1"/>
  <c r="M30" i="5"/>
  <c r="N30" i="5"/>
  <c r="O30" i="5"/>
  <c r="S30" i="5" s="1"/>
  <c r="P30" i="5"/>
  <c r="R30" i="5"/>
  <c r="A31" i="5"/>
  <c r="C31" i="5"/>
  <c r="D31" i="5"/>
  <c r="E31" i="5"/>
  <c r="F31" i="5"/>
  <c r="G31" i="5"/>
  <c r="H31" i="5"/>
  <c r="T31" i="5" s="1"/>
  <c r="M31" i="5"/>
  <c r="N31" i="5"/>
  <c r="O31" i="5"/>
  <c r="S31" i="5" s="1"/>
  <c r="P31" i="5"/>
  <c r="R31" i="5"/>
  <c r="A32" i="5"/>
  <c r="C32" i="5"/>
  <c r="D32" i="5"/>
  <c r="E32" i="5"/>
  <c r="F32" i="5"/>
  <c r="G32" i="5"/>
  <c r="H32" i="5"/>
  <c r="M32" i="5"/>
  <c r="N32" i="5"/>
  <c r="O32" i="5"/>
  <c r="P32" i="5"/>
  <c r="R32" i="5"/>
  <c r="A33" i="5"/>
  <c r="C33" i="5"/>
  <c r="D33" i="5"/>
  <c r="E33" i="5"/>
  <c r="F33" i="5"/>
  <c r="G33" i="5"/>
  <c r="H33" i="5"/>
  <c r="M33" i="5"/>
  <c r="N33" i="5"/>
  <c r="O33" i="5"/>
  <c r="P33" i="5"/>
  <c r="R33" i="5"/>
  <c r="A34" i="5"/>
  <c r="C34" i="5"/>
  <c r="D34" i="5"/>
  <c r="E34" i="5"/>
  <c r="F34" i="5"/>
  <c r="G34" i="5"/>
  <c r="H34" i="5"/>
  <c r="M34" i="5"/>
  <c r="N34" i="5"/>
  <c r="O34" i="5"/>
  <c r="P34" i="5"/>
  <c r="R34" i="5"/>
  <c r="A35" i="5"/>
  <c r="C35" i="5"/>
  <c r="D35" i="5"/>
  <c r="E35" i="5"/>
  <c r="F35" i="5"/>
  <c r="G35" i="5"/>
  <c r="H35" i="5"/>
  <c r="T35" i="5" s="1"/>
  <c r="W35" i="5" s="1"/>
  <c r="M35" i="5"/>
  <c r="N35" i="5"/>
  <c r="O35" i="5"/>
  <c r="S35" i="5" s="1"/>
  <c r="P35" i="5"/>
  <c r="R35" i="5"/>
  <c r="A36" i="5"/>
  <c r="C36" i="5"/>
  <c r="D36" i="5"/>
  <c r="E36" i="5"/>
  <c r="F36" i="5"/>
  <c r="G36" i="5"/>
  <c r="H36" i="5"/>
  <c r="L36" i="5" s="1"/>
  <c r="M36" i="5"/>
  <c r="N36" i="5"/>
  <c r="S36" i="5" s="1"/>
  <c r="O36" i="5"/>
  <c r="P36" i="5"/>
  <c r="R36" i="5"/>
  <c r="A37" i="5"/>
  <c r="C37" i="5"/>
  <c r="D37" i="5"/>
  <c r="E37" i="5"/>
  <c r="F37" i="5"/>
  <c r="G37" i="5"/>
  <c r="H37" i="5"/>
  <c r="L37" i="5" s="1"/>
  <c r="M37" i="5"/>
  <c r="M228" i="5" s="1"/>
  <c r="N37" i="5"/>
  <c r="O37" i="5"/>
  <c r="P37" i="5"/>
  <c r="R37" i="5"/>
  <c r="A38" i="5"/>
  <c r="C38" i="5"/>
  <c r="D38" i="5"/>
  <c r="E38" i="5"/>
  <c r="F38" i="5"/>
  <c r="G38" i="5"/>
  <c r="H38" i="5"/>
  <c r="K38" i="5" s="1"/>
  <c r="M38" i="5"/>
  <c r="N38" i="5"/>
  <c r="O38" i="5"/>
  <c r="P38" i="5"/>
  <c r="R38" i="5"/>
  <c r="A39" i="5"/>
  <c r="C39" i="5"/>
  <c r="D39" i="5"/>
  <c r="E39" i="5"/>
  <c r="F39" i="5"/>
  <c r="G39" i="5"/>
  <c r="H39" i="5"/>
  <c r="K39" i="5" s="1"/>
  <c r="M39" i="5"/>
  <c r="N39" i="5"/>
  <c r="O39" i="5"/>
  <c r="P39" i="5"/>
  <c r="R39" i="5"/>
  <c r="A40" i="5"/>
  <c r="C40" i="5"/>
  <c r="D40" i="5"/>
  <c r="E40" i="5"/>
  <c r="F40" i="5"/>
  <c r="G40" i="5"/>
  <c r="H40" i="5"/>
  <c r="L40" i="5" s="1"/>
  <c r="M40" i="5"/>
  <c r="N40" i="5"/>
  <c r="O40" i="5"/>
  <c r="P40" i="5"/>
  <c r="R40" i="5"/>
  <c r="A41" i="5"/>
  <c r="C41" i="5"/>
  <c r="D41" i="5"/>
  <c r="E41" i="5"/>
  <c r="F41" i="5"/>
  <c r="G41" i="5"/>
  <c r="H41" i="5"/>
  <c r="L41" i="5" s="1"/>
  <c r="M41" i="5"/>
  <c r="N41" i="5"/>
  <c r="O41" i="5"/>
  <c r="P41" i="5"/>
  <c r="R41" i="5"/>
  <c r="A42" i="5"/>
  <c r="C42" i="5"/>
  <c r="D42" i="5"/>
  <c r="E42" i="5"/>
  <c r="F42" i="5"/>
  <c r="G42" i="5"/>
  <c r="H42" i="5"/>
  <c r="M42" i="5"/>
  <c r="N42" i="5"/>
  <c r="O42" i="5"/>
  <c r="P42" i="5"/>
  <c r="R42" i="5"/>
  <c r="A43" i="5"/>
  <c r="C43" i="5"/>
  <c r="D43" i="5"/>
  <c r="E43" i="5"/>
  <c r="F43" i="5"/>
  <c r="G43" i="5"/>
  <c r="H43" i="5"/>
  <c r="K43" i="5" s="1"/>
  <c r="M43" i="5"/>
  <c r="N43" i="5"/>
  <c r="O43" i="5"/>
  <c r="P43" i="5"/>
  <c r="R43" i="5"/>
  <c r="A44" i="5"/>
  <c r="C44" i="5"/>
  <c r="D44" i="5"/>
  <c r="E44" i="5"/>
  <c r="F44" i="5"/>
  <c r="G44" i="5"/>
  <c r="H44" i="5"/>
  <c r="K44" i="5" s="1"/>
  <c r="M44" i="5"/>
  <c r="N44" i="5"/>
  <c r="O44" i="5"/>
  <c r="P44" i="5"/>
  <c r="R44" i="5"/>
  <c r="A45" i="5"/>
  <c r="C45" i="5"/>
  <c r="D45" i="5"/>
  <c r="E45" i="5"/>
  <c r="F45" i="5"/>
  <c r="G45" i="5"/>
  <c r="H45" i="5"/>
  <c r="L45" i="5" s="1"/>
  <c r="M45" i="5"/>
  <c r="N45" i="5"/>
  <c r="O45" i="5"/>
  <c r="P45" i="5"/>
  <c r="R45" i="5"/>
  <c r="A46" i="5"/>
  <c r="C46" i="5"/>
  <c r="D46" i="5"/>
  <c r="E46" i="5"/>
  <c r="F46" i="5"/>
  <c r="G46" i="5"/>
  <c r="H46" i="5"/>
  <c r="T46" i="5" s="1"/>
  <c r="M46" i="5"/>
  <c r="N46" i="5"/>
  <c r="O46" i="5"/>
  <c r="P46" i="5"/>
  <c r="R46" i="5"/>
  <c r="A47" i="5"/>
  <c r="C47" i="5"/>
  <c r="D47" i="5"/>
  <c r="E47" i="5"/>
  <c r="F47" i="5"/>
  <c r="G47" i="5"/>
  <c r="H47" i="5"/>
  <c r="T47" i="5" s="1"/>
  <c r="M47" i="5"/>
  <c r="S47" i="5" s="1"/>
  <c r="N47" i="5"/>
  <c r="O47" i="5"/>
  <c r="P47" i="5"/>
  <c r="R47" i="5"/>
  <c r="A48" i="5"/>
  <c r="C48" i="5"/>
  <c r="D48" i="5"/>
  <c r="E48" i="5"/>
  <c r="F48" i="5"/>
  <c r="G48" i="5"/>
  <c r="H48" i="5"/>
  <c r="M48" i="5"/>
  <c r="N48" i="5"/>
  <c r="O48" i="5"/>
  <c r="P48" i="5"/>
  <c r="R48" i="5"/>
  <c r="A49" i="5"/>
  <c r="C49" i="5"/>
  <c r="D49" i="5"/>
  <c r="E49" i="5"/>
  <c r="F49" i="5"/>
  <c r="G49" i="5"/>
  <c r="H49" i="5"/>
  <c r="M49" i="5"/>
  <c r="N49" i="5"/>
  <c r="O49" i="5"/>
  <c r="P49" i="5"/>
  <c r="R49" i="5"/>
  <c r="A50" i="5"/>
  <c r="C50" i="5"/>
  <c r="D50" i="5"/>
  <c r="E50" i="5"/>
  <c r="F50" i="5"/>
  <c r="G50" i="5"/>
  <c r="H50" i="5"/>
  <c r="M50" i="5"/>
  <c r="N50" i="5"/>
  <c r="O50" i="5"/>
  <c r="P50" i="5"/>
  <c r="R50" i="5"/>
  <c r="A51" i="5"/>
  <c r="C51" i="5"/>
  <c r="D51" i="5"/>
  <c r="E51" i="5"/>
  <c r="F51" i="5"/>
  <c r="G51" i="5"/>
  <c r="H51" i="5"/>
  <c r="T51" i="5" s="1"/>
  <c r="W51" i="5" s="1"/>
  <c r="M51" i="5"/>
  <c r="N51" i="5"/>
  <c r="O51" i="5"/>
  <c r="P51" i="5"/>
  <c r="R51" i="5"/>
  <c r="S51" i="5"/>
  <c r="A52" i="5"/>
  <c r="C52" i="5"/>
  <c r="D52" i="5"/>
  <c r="E52" i="5"/>
  <c r="F52" i="5"/>
  <c r="G52" i="5"/>
  <c r="H52" i="5"/>
  <c r="T52" i="5" s="1"/>
  <c r="V52" i="5" s="1"/>
  <c r="M52" i="5"/>
  <c r="S52" i="5" s="1"/>
  <c r="N52" i="5"/>
  <c r="O52" i="5"/>
  <c r="P52" i="5"/>
  <c r="R52" i="5"/>
  <c r="A53" i="5"/>
  <c r="C53" i="5"/>
  <c r="D53" i="5"/>
  <c r="E53" i="5"/>
  <c r="F53" i="5"/>
  <c r="G53" i="5"/>
  <c r="H53" i="5"/>
  <c r="L53" i="5" s="1"/>
  <c r="M53" i="5"/>
  <c r="N53" i="5"/>
  <c r="O53" i="5"/>
  <c r="P53" i="5"/>
  <c r="R53" i="5"/>
  <c r="A54" i="5"/>
  <c r="C54" i="5"/>
  <c r="D54" i="5"/>
  <c r="E54" i="5"/>
  <c r="F54" i="5"/>
  <c r="G54" i="5"/>
  <c r="H54" i="5"/>
  <c r="K54" i="5" s="1"/>
  <c r="M54" i="5"/>
  <c r="N54" i="5"/>
  <c r="O54" i="5"/>
  <c r="P54" i="5"/>
  <c r="R54" i="5"/>
  <c r="A55" i="5"/>
  <c r="C55" i="5"/>
  <c r="D55" i="5"/>
  <c r="E55" i="5"/>
  <c r="F55" i="5"/>
  <c r="G55" i="5"/>
  <c r="H55" i="5"/>
  <c r="T55" i="5" s="1"/>
  <c r="M55" i="5"/>
  <c r="N55" i="5"/>
  <c r="O55" i="5"/>
  <c r="P55" i="5"/>
  <c r="R55" i="5"/>
  <c r="A56" i="5"/>
  <c r="C56" i="5"/>
  <c r="D56" i="5"/>
  <c r="E56" i="5"/>
  <c r="F56" i="5"/>
  <c r="G56" i="5"/>
  <c r="H56" i="5"/>
  <c r="T56" i="5" s="1"/>
  <c r="M56" i="5"/>
  <c r="N56" i="5"/>
  <c r="O56" i="5"/>
  <c r="P56" i="5"/>
  <c r="R56" i="5"/>
  <c r="A57" i="5"/>
  <c r="C57" i="5"/>
  <c r="D57" i="5"/>
  <c r="E57" i="5"/>
  <c r="F57" i="5"/>
  <c r="G57" i="5"/>
  <c r="H57" i="5"/>
  <c r="M57" i="5"/>
  <c r="N57" i="5"/>
  <c r="O57" i="5"/>
  <c r="P57" i="5"/>
  <c r="R57" i="5"/>
  <c r="A58" i="5"/>
  <c r="C58" i="5"/>
  <c r="D58" i="5"/>
  <c r="E58" i="5"/>
  <c r="F58" i="5"/>
  <c r="G58" i="5"/>
  <c r="H58" i="5"/>
  <c r="L58" i="5" s="1"/>
  <c r="M58" i="5"/>
  <c r="N58" i="5"/>
  <c r="O58" i="5"/>
  <c r="P58" i="5"/>
  <c r="R58" i="5"/>
  <c r="A59" i="5"/>
  <c r="C59" i="5"/>
  <c r="D59" i="5"/>
  <c r="E59" i="5"/>
  <c r="F59" i="5"/>
  <c r="G59" i="5"/>
  <c r="H59" i="5"/>
  <c r="T59" i="5" s="1"/>
  <c r="M59" i="5"/>
  <c r="N59" i="5"/>
  <c r="O59" i="5"/>
  <c r="P59" i="5"/>
  <c r="R59" i="5"/>
  <c r="A60" i="5"/>
  <c r="C60" i="5"/>
  <c r="E60" i="5"/>
  <c r="F60" i="5"/>
  <c r="G60" i="5"/>
  <c r="H60" i="5"/>
  <c r="M60" i="5"/>
  <c r="N60" i="5"/>
  <c r="O60" i="5"/>
  <c r="P60" i="5"/>
  <c r="R60" i="5"/>
  <c r="V60" i="5"/>
  <c r="W60" i="5"/>
  <c r="X60" i="5"/>
  <c r="Y60" i="5"/>
  <c r="Z60" i="5"/>
  <c r="A61" i="5"/>
  <c r="C61" i="5"/>
  <c r="D61" i="5"/>
  <c r="E61" i="5"/>
  <c r="F61" i="5"/>
  <c r="G61" i="5"/>
  <c r="H61" i="5"/>
  <c r="M61" i="5"/>
  <c r="N61" i="5"/>
  <c r="O61" i="5"/>
  <c r="P61" i="5"/>
  <c r="R61" i="5"/>
  <c r="A62" i="5"/>
  <c r="C62" i="5"/>
  <c r="D62" i="5"/>
  <c r="E62" i="5"/>
  <c r="F62" i="5"/>
  <c r="G62" i="5"/>
  <c r="H62" i="5"/>
  <c r="M62" i="5"/>
  <c r="N62" i="5"/>
  <c r="O62" i="5"/>
  <c r="P62" i="5"/>
  <c r="R62" i="5"/>
  <c r="A63" i="5"/>
  <c r="C63" i="5"/>
  <c r="D63" i="5"/>
  <c r="E63" i="5"/>
  <c r="F63" i="5"/>
  <c r="G63" i="5"/>
  <c r="H63" i="5"/>
  <c r="T63" i="5" s="1"/>
  <c r="M63" i="5"/>
  <c r="N63" i="5"/>
  <c r="O63" i="5"/>
  <c r="S63" i="5" s="1"/>
  <c r="P63" i="5"/>
  <c r="R63" i="5"/>
  <c r="A64" i="5"/>
  <c r="C64" i="5"/>
  <c r="D64" i="5"/>
  <c r="E64" i="5"/>
  <c r="F64" i="5"/>
  <c r="G64" i="5"/>
  <c r="H64" i="5"/>
  <c r="M64" i="5"/>
  <c r="N64" i="5"/>
  <c r="O64" i="5"/>
  <c r="P64" i="5"/>
  <c r="R64" i="5"/>
  <c r="A65" i="5"/>
  <c r="C65" i="5"/>
  <c r="D65" i="5"/>
  <c r="E65" i="5"/>
  <c r="F65" i="5"/>
  <c r="G65" i="5"/>
  <c r="H65" i="5"/>
  <c r="L65" i="5" s="1"/>
  <c r="M65" i="5"/>
  <c r="N65" i="5"/>
  <c r="O65" i="5"/>
  <c r="P65" i="5"/>
  <c r="R65" i="5"/>
  <c r="A66" i="5"/>
  <c r="C66" i="5"/>
  <c r="D66" i="5"/>
  <c r="E66" i="5"/>
  <c r="F66" i="5"/>
  <c r="G66" i="5"/>
  <c r="H66" i="5"/>
  <c r="M66" i="5"/>
  <c r="N66" i="5"/>
  <c r="O66" i="5"/>
  <c r="P66" i="5"/>
  <c r="R66" i="5"/>
  <c r="A67" i="5"/>
  <c r="C67" i="5"/>
  <c r="D67" i="5"/>
  <c r="E67" i="5"/>
  <c r="F67" i="5"/>
  <c r="G67" i="5"/>
  <c r="H67" i="5"/>
  <c r="T67" i="5" s="1"/>
  <c r="M67" i="5"/>
  <c r="N67" i="5"/>
  <c r="S67" i="5" s="1"/>
  <c r="O67" i="5"/>
  <c r="P67" i="5"/>
  <c r="R67" i="5"/>
  <c r="A68" i="5"/>
  <c r="C68" i="5"/>
  <c r="D68" i="5"/>
  <c r="E68" i="5"/>
  <c r="F68" i="5"/>
  <c r="G68" i="5"/>
  <c r="H68" i="5"/>
  <c r="K68" i="5" s="1"/>
  <c r="M68" i="5"/>
  <c r="N68" i="5"/>
  <c r="O68" i="5"/>
  <c r="P68" i="5"/>
  <c r="R68" i="5"/>
  <c r="A69" i="5"/>
  <c r="C69" i="5"/>
  <c r="D69" i="5"/>
  <c r="E69" i="5"/>
  <c r="F69" i="5"/>
  <c r="G69" i="5"/>
  <c r="H69" i="5"/>
  <c r="M69" i="5"/>
  <c r="N69" i="5"/>
  <c r="O69" i="5"/>
  <c r="P69" i="5"/>
  <c r="R69" i="5"/>
  <c r="A70" i="5"/>
  <c r="C70" i="5"/>
  <c r="D70" i="5"/>
  <c r="E70" i="5"/>
  <c r="F70" i="5"/>
  <c r="G70" i="5"/>
  <c r="H70" i="5"/>
  <c r="K70" i="5" s="1"/>
  <c r="M70" i="5"/>
  <c r="N70" i="5"/>
  <c r="O70" i="5"/>
  <c r="P70" i="5"/>
  <c r="R70" i="5"/>
  <c r="A71" i="5"/>
  <c r="C71" i="5"/>
  <c r="D71" i="5"/>
  <c r="E71" i="5"/>
  <c r="F71" i="5"/>
  <c r="G71" i="5"/>
  <c r="H71" i="5"/>
  <c r="T71" i="5" s="1"/>
  <c r="M71" i="5"/>
  <c r="N71" i="5"/>
  <c r="O71" i="5"/>
  <c r="P71" i="5"/>
  <c r="R71" i="5"/>
  <c r="A72" i="5"/>
  <c r="C72" i="5"/>
  <c r="D72" i="5"/>
  <c r="E72" i="5"/>
  <c r="F72" i="5"/>
  <c r="G72" i="5"/>
  <c r="H72" i="5"/>
  <c r="K72" i="5" s="1"/>
  <c r="M72" i="5"/>
  <c r="N72" i="5"/>
  <c r="O72" i="5"/>
  <c r="P72" i="5"/>
  <c r="R72" i="5"/>
  <c r="A73" i="5"/>
  <c r="C73" i="5"/>
  <c r="D73" i="5"/>
  <c r="E73" i="5"/>
  <c r="F73" i="5"/>
  <c r="G73" i="5"/>
  <c r="H73" i="5"/>
  <c r="M73" i="5"/>
  <c r="N73" i="5"/>
  <c r="O73" i="5"/>
  <c r="P73" i="5"/>
  <c r="R73" i="5"/>
  <c r="A74" i="5"/>
  <c r="C74" i="5"/>
  <c r="D74" i="5"/>
  <c r="E74" i="5"/>
  <c r="F74" i="5"/>
  <c r="G74" i="5"/>
  <c r="H74" i="5"/>
  <c r="T74" i="5" s="1"/>
  <c r="X74" i="5" s="1"/>
  <c r="M74" i="5"/>
  <c r="N74" i="5"/>
  <c r="O74" i="5"/>
  <c r="P74" i="5"/>
  <c r="R74" i="5"/>
  <c r="A75" i="5"/>
  <c r="C75" i="5"/>
  <c r="D75" i="5"/>
  <c r="E75" i="5"/>
  <c r="F75" i="5"/>
  <c r="G75" i="5"/>
  <c r="H75" i="5"/>
  <c r="T75" i="5" s="1"/>
  <c r="M75" i="5"/>
  <c r="N75" i="5"/>
  <c r="O75" i="5"/>
  <c r="P75" i="5"/>
  <c r="R75" i="5"/>
  <c r="A76" i="5"/>
  <c r="C76" i="5"/>
  <c r="D76" i="5"/>
  <c r="E76" i="5"/>
  <c r="F76" i="5"/>
  <c r="G76" i="5"/>
  <c r="H76" i="5"/>
  <c r="M76" i="5"/>
  <c r="N76" i="5"/>
  <c r="O76" i="5"/>
  <c r="P76" i="5"/>
  <c r="R76" i="5"/>
  <c r="A77" i="5"/>
  <c r="C77" i="5"/>
  <c r="D77" i="5"/>
  <c r="E77" i="5"/>
  <c r="F77" i="5"/>
  <c r="G77" i="5"/>
  <c r="H77" i="5"/>
  <c r="M77" i="5"/>
  <c r="N77" i="5"/>
  <c r="O77" i="5"/>
  <c r="P77" i="5"/>
  <c r="R77" i="5"/>
  <c r="A78" i="5"/>
  <c r="C78" i="5"/>
  <c r="D78" i="5"/>
  <c r="E78" i="5"/>
  <c r="F78" i="5"/>
  <c r="G78" i="5"/>
  <c r="H78" i="5"/>
  <c r="M78" i="5"/>
  <c r="N78" i="5"/>
  <c r="O78" i="5"/>
  <c r="P78" i="5"/>
  <c r="R78" i="5"/>
  <c r="A79" i="5"/>
  <c r="C79" i="5"/>
  <c r="D79" i="5"/>
  <c r="E79" i="5"/>
  <c r="F79" i="5"/>
  <c r="G79" i="5"/>
  <c r="H79" i="5"/>
  <c r="T79" i="5" s="1"/>
  <c r="M79" i="5"/>
  <c r="N79" i="5"/>
  <c r="O79" i="5"/>
  <c r="P79" i="5"/>
  <c r="R79" i="5"/>
  <c r="S79" i="5"/>
  <c r="A80" i="5"/>
  <c r="C80" i="5"/>
  <c r="D80" i="5"/>
  <c r="E80" i="5"/>
  <c r="F80" i="5"/>
  <c r="G80" i="5"/>
  <c r="H80" i="5"/>
  <c r="M80" i="5"/>
  <c r="S80" i="5" s="1"/>
  <c r="N80" i="5"/>
  <c r="O80" i="5"/>
  <c r="P80" i="5"/>
  <c r="R80" i="5"/>
  <c r="A81" i="5"/>
  <c r="C81" i="5"/>
  <c r="D81" i="5"/>
  <c r="E81" i="5"/>
  <c r="F81" i="5"/>
  <c r="G81" i="5"/>
  <c r="H81" i="5"/>
  <c r="K81" i="5" s="1"/>
  <c r="M81" i="5"/>
  <c r="N81" i="5"/>
  <c r="O81" i="5"/>
  <c r="P81" i="5"/>
  <c r="R81" i="5"/>
  <c r="A82" i="5"/>
  <c r="C82" i="5"/>
  <c r="D82" i="5"/>
  <c r="E82" i="5"/>
  <c r="F82" i="5"/>
  <c r="G82" i="5"/>
  <c r="H82" i="5"/>
  <c r="T82" i="5" s="1"/>
  <c r="Y82" i="5" s="1"/>
  <c r="M82" i="5"/>
  <c r="N82" i="5"/>
  <c r="O82" i="5"/>
  <c r="P82" i="5"/>
  <c r="R82" i="5"/>
  <c r="A83" i="5"/>
  <c r="C83" i="5"/>
  <c r="D83" i="5"/>
  <c r="E83" i="5"/>
  <c r="F83" i="5"/>
  <c r="G83" i="5"/>
  <c r="H83" i="5"/>
  <c r="T83" i="5" s="1"/>
  <c r="M83" i="5"/>
  <c r="N83" i="5"/>
  <c r="O83" i="5"/>
  <c r="P83" i="5"/>
  <c r="R83" i="5"/>
  <c r="A84" i="5"/>
  <c r="C84" i="5"/>
  <c r="D84" i="5"/>
  <c r="E84" i="5"/>
  <c r="F84" i="5"/>
  <c r="G84" i="5"/>
  <c r="H84" i="5"/>
  <c r="M84" i="5"/>
  <c r="N84" i="5"/>
  <c r="O84" i="5"/>
  <c r="P84" i="5"/>
  <c r="R84" i="5"/>
  <c r="A85" i="5"/>
  <c r="C85" i="5"/>
  <c r="D85" i="5"/>
  <c r="E85" i="5"/>
  <c r="F85" i="5"/>
  <c r="G85" i="5"/>
  <c r="H85" i="5"/>
  <c r="M85" i="5"/>
  <c r="N85" i="5"/>
  <c r="O85" i="5"/>
  <c r="P85" i="5"/>
  <c r="R85" i="5"/>
  <c r="A86" i="5"/>
  <c r="C86" i="5"/>
  <c r="D86" i="5"/>
  <c r="E86" i="5"/>
  <c r="F86" i="5"/>
  <c r="G86" i="5"/>
  <c r="H86" i="5"/>
  <c r="K86" i="5" s="1"/>
  <c r="M86" i="5"/>
  <c r="N86" i="5"/>
  <c r="O86" i="5"/>
  <c r="P86" i="5"/>
  <c r="S86" i="5" s="1"/>
  <c r="R86" i="5"/>
  <c r="A87" i="5"/>
  <c r="C87" i="5"/>
  <c r="D87" i="5"/>
  <c r="E87" i="5"/>
  <c r="F87" i="5"/>
  <c r="G87" i="5"/>
  <c r="H87" i="5"/>
  <c r="T87" i="5" s="1"/>
  <c r="M87" i="5"/>
  <c r="N87" i="5"/>
  <c r="O87" i="5"/>
  <c r="P87" i="5"/>
  <c r="R87" i="5"/>
  <c r="A88" i="5"/>
  <c r="C88" i="5"/>
  <c r="D88" i="5"/>
  <c r="E88" i="5"/>
  <c r="F88" i="5"/>
  <c r="G88" i="5"/>
  <c r="H88" i="5"/>
  <c r="M88" i="5"/>
  <c r="N88" i="5"/>
  <c r="O88" i="5"/>
  <c r="P88" i="5"/>
  <c r="R88" i="5"/>
  <c r="A89" i="5"/>
  <c r="C89" i="5"/>
  <c r="D89" i="5"/>
  <c r="E89" i="5"/>
  <c r="F89" i="5"/>
  <c r="G89" i="5"/>
  <c r="H89" i="5"/>
  <c r="M89" i="5"/>
  <c r="N89" i="5"/>
  <c r="O89" i="5"/>
  <c r="P89" i="5"/>
  <c r="R89" i="5"/>
  <c r="A90" i="5"/>
  <c r="C90" i="5"/>
  <c r="D90" i="5"/>
  <c r="E90" i="5"/>
  <c r="F90" i="5"/>
  <c r="G90" i="5"/>
  <c r="H90" i="5"/>
  <c r="M90" i="5"/>
  <c r="N90" i="5"/>
  <c r="O90" i="5"/>
  <c r="S90" i="5" s="1"/>
  <c r="P90" i="5"/>
  <c r="R90" i="5"/>
  <c r="A91" i="5"/>
  <c r="C91" i="5"/>
  <c r="D91" i="5"/>
  <c r="E91" i="5"/>
  <c r="F91" i="5"/>
  <c r="G91" i="5"/>
  <c r="H91" i="5"/>
  <c r="K91" i="5" s="1"/>
  <c r="M91" i="5"/>
  <c r="N91" i="5"/>
  <c r="O91" i="5"/>
  <c r="P91" i="5"/>
  <c r="R91" i="5"/>
  <c r="A92" i="5"/>
  <c r="C92" i="5"/>
  <c r="D92" i="5"/>
  <c r="E92" i="5"/>
  <c r="F92" i="5"/>
  <c r="G92" i="5"/>
  <c r="H92" i="5"/>
  <c r="M92" i="5"/>
  <c r="N92" i="5"/>
  <c r="O92" i="5"/>
  <c r="P92" i="5"/>
  <c r="R92" i="5"/>
  <c r="A93" i="5"/>
  <c r="C93" i="5"/>
  <c r="D93" i="5"/>
  <c r="E93" i="5"/>
  <c r="F93" i="5"/>
  <c r="G93" i="5"/>
  <c r="H93" i="5"/>
  <c r="T93" i="5" s="1"/>
  <c r="I93" i="5" s="1"/>
  <c r="M93" i="5"/>
  <c r="N93" i="5"/>
  <c r="O93" i="5"/>
  <c r="P93" i="5"/>
  <c r="R93" i="5"/>
  <c r="A94" i="5"/>
  <c r="C94" i="5"/>
  <c r="D94" i="5"/>
  <c r="E94" i="5"/>
  <c r="F94" i="5"/>
  <c r="G94" i="5"/>
  <c r="H94" i="5"/>
  <c r="M94" i="5"/>
  <c r="N94" i="5"/>
  <c r="O94" i="5"/>
  <c r="P94" i="5"/>
  <c r="R94" i="5"/>
  <c r="A95" i="5"/>
  <c r="C95" i="5"/>
  <c r="D95" i="5"/>
  <c r="E95" i="5"/>
  <c r="F95" i="5"/>
  <c r="G95" i="5"/>
  <c r="H95" i="5"/>
  <c r="M95" i="5"/>
  <c r="N95" i="5"/>
  <c r="O95" i="5"/>
  <c r="P95" i="5"/>
  <c r="R95" i="5"/>
  <c r="A96" i="5"/>
  <c r="C96" i="5"/>
  <c r="D96" i="5"/>
  <c r="E96" i="5"/>
  <c r="F96" i="5"/>
  <c r="G96" i="5"/>
  <c r="H96" i="5"/>
  <c r="M96" i="5"/>
  <c r="N96" i="5"/>
  <c r="O96" i="5"/>
  <c r="S96" i="5" s="1"/>
  <c r="P96" i="5"/>
  <c r="R96" i="5"/>
  <c r="A97" i="5"/>
  <c r="C97" i="5"/>
  <c r="D97" i="5"/>
  <c r="E97" i="5"/>
  <c r="F97" i="5"/>
  <c r="G97" i="5"/>
  <c r="H97" i="5"/>
  <c r="M97" i="5"/>
  <c r="N97" i="5"/>
  <c r="O97" i="5"/>
  <c r="P97" i="5"/>
  <c r="R97" i="5"/>
  <c r="A98" i="5"/>
  <c r="C98" i="5"/>
  <c r="D98" i="5"/>
  <c r="E98" i="5"/>
  <c r="F98" i="5"/>
  <c r="G98" i="5"/>
  <c r="H98" i="5"/>
  <c r="M98" i="5"/>
  <c r="N98" i="5"/>
  <c r="S98" i="5" s="1"/>
  <c r="O98" i="5"/>
  <c r="P98" i="5"/>
  <c r="R98" i="5"/>
  <c r="A99" i="5"/>
  <c r="C99" i="5"/>
  <c r="D99" i="5"/>
  <c r="E99" i="5"/>
  <c r="F99" i="5"/>
  <c r="G99" i="5"/>
  <c r="H99" i="5"/>
  <c r="K99" i="5" s="1"/>
  <c r="M99" i="5"/>
  <c r="N99" i="5"/>
  <c r="O99" i="5"/>
  <c r="P99" i="5"/>
  <c r="R99" i="5"/>
  <c r="A100" i="5"/>
  <c r="C100" i="5"/>
  <c r="D100" i="5"/>
  <c r="E100" i="5"/>
  <c r="F100" i="5"/>
  <c r="G100" i="5"/>
  <c r="H100" i="5"/>
  <c r="M100" i="5"/>
  <c r="N100" i="5"/>
  <c r="O100" i="5"/>
  <c r="P100" i="5"/>
  <c r="R100" i="5"/>
  <c r="A101" i="5"/>
  <c r="C101" i="5"/>
  <c r="D101" i="5"/>
  <c r="E101" i="5"/>
  <c r="F101" i="5"/>
  <c r="G101" i="5"/>
  <c r="H101" i="5"/>
  <c r="T101" i="5" s="1"/>
  <c r="I101" i="5" s="1"/>
  <c r="M101" i="5"/>
  <c r="N101" i="5"/>
  <c r="O101" i="5"/>
  <c r="P101" i="5"/>
  <c r="R101" i="5"/>
  <c r="A102" i="5"/>
  <c r="C102" i="5"/>
  <c r="D102" i="5"/>
  <c r="E102" i="5"/>
  <c r="F102" i="5"/>
  <c r="G102" i="5"/>
  <c r="H102" i="5"/>
  <c r="L102" i="5" s="1"/>
  <c r="M102" i="5"/>
  <c r="N102" i="5"/>
  <c r="O102" i="5"/>
  <c r="P102" i="5"/>
  <c r="S102" i="5" s="1"/>
  <c r="R102" i="5"/>
  <c r="A103" i="5"/>
  <c r="C103" i="5"/>
  <c r="D103" i="5"/>
  <c r="E103" i="5"/>
  <c r="F103" i="5"/>
  <c r="G103" i="5"/>
  <c r="H103" i="5"/>
  <c r="K103" i="5" s="1"/>
  <c r="M103" i="5"/>
  <c r="N103" i="5"/>
  <c r="O103" i="5"/>
  <c r="P103" i="5"/>
  <c r="R103" i="5"/>
  <c r="A104" i="5"/>
  <c r="C104" i="5"/>
  <c r="D104" i="5"/>
  <c r="E104" i="5"/>
  <c r="F104" i="5"/>
  <c r="G104" i="5"/>
  <c r="H104" i="5"/>
  <c r="L104" i="5" s="1"/>
  <c r="M104" i="5"/>
  <c r="S104" i="5" s="1"/>
  <c r="N104" i="5"/>
  <c r="O104" i="5"/>
  <c r="P104" i="5"/>
  <c r="R104" i="5"/>
  <c r="A105" i="5"/>
  <c r="C105" i="5"/>
  <c r="D105" i="5"/>
  <c r="E105" i="5"/>
  <c r="F105" i="5"/>
  <c r="G105" i="5"/>
  <c r="H105" i="5"/>
  <c r="T105" i="5" s="1"/>
  <c r="M105" i="5"/>
  <c r="N105" i="5"/>
  <c r="O105" i="5"/>
  <c r="P105" i="5"/>
  <c r="R105" i="5"/>
  <c r="A106" i="5"/>
  <c r="C106" i="5"/>
  <c r="D106" i="5"/>
  <c r="E106" i="5"/>
  <c r="F106" i="5"/>
  <c r="G106" i="5"/>
  <c r="H106" i="5"/>
  <c r="M106" i="5"/>
  <c r="N106" i="5"/>
  <c r="O106" i="5"/>
  <c r="P106" i="5"/>
  <c r="S106" i="5" s="1"/>
  <c r="R106" i="5"/>
  <c r="A107" i="5"/>
  <c r="C107" i="5"/>
  <c r="D107" i="5"/>
  <c r="E107" i="5"/>
  <c r="F107" i="5"/>
  <c r="G107" i="5"/>
  <c r="H107" i="5"/>
  <c r="M107" i="5"/>
  <c r="N107" i="5"/>
  <c r="O107" i="5"/>
  <c r="P107" i="5"/>
  <c r="R107" i="5"/>
  <c r="A108" i="5"/>
  <c r="C108" i="5"/>
  <c r="D108" i="5"/>
  <c r="E108" i="5"/>
  <c r="F108" i="5"/>
  <c r="G108" i="5"/>
  <c r="H108" i="5"/>
  <c r="M108" i="5"/>
  <c r="S108" i="5" s="1"/>
  <c r="N108" i="5"/>
  <c r="O108" i="5"/>
  <c r="P108" i="5"/>
  <c r="R108" i="5"/>
  <c r="A109" i="5"/>
  <c r="C109" i="5"/>
  <c r="D109" i="5"/>
  <c r="E109" i="5"/>
  <c r="F109" i="5"/>
  <c r="G109" i="5"/>
  <c r="H109" i="5"/>
  <c r="M109" i="5"/>
  <c r="N109" i="5"/>
  <c r="O109" i="5"/>
  <c r="P109" i="5"/>
  <c r="R109" i="5"/>
  <c r="A110" i="5"/>
  <c r="C110" i="5"/>
  <c r="D110" i="5"/>
  <c r="E110" i="5"/>
  <c r="F110" i="5"/>
  <c r="G110" i="5"/>
  <c r="H110" i="5"/>
  <c r="L110" i="5" s="1"/>
  <c r="M110" i="5"/>
  <c r="N110" i="5"/>
  <c r="O110" i="5"/>
  <c r="P110" i="5"/>
  <c r="R110" i="5"/>
  <c r="A111" i="5"/>
  <c r="C111" i="5"/>
  <c r="D111" i="5"/>
  <c r="E111" i="5"/>
  <c r="F111" i="5"/>
  <c r="G111" i="5"/>
  <c r="H111" i="5"/>
  <c r="M111" i="5"/>
  <c r="N111" i="5"/>
  <c r="O111" i="5"/>
  <c r="P111" i="5"/>
  <c r="R111" i="5"/>
  <c r="A112" i="5"/>
  <c r="C112" i="5"/>
  <c r="D112" i="5"/>
  <c r="E112" i="5"/>
  <c r="F112" i="5"/>
  <c r="G112" i="5"/>
  <c r="H112" i="5"/>
  <c r="L112" i="5" s="1"/>
  <c r="M112" i="5"/>
  <c r="N112" i="5"/>
  <c r="O112" i="5"/>
  <c r="P112" i="5"/>
  <c r="R112" i="5"/>
  <c r="S112" i="5"/>
  <c r="A113" i="5"/>
  <c r="C113" i="5"/>
  <c r="D113" i="5"/>
  <c r="E113" i="5"/>
  <c r="F113" i="5"/>
  <c r="G113" i="5"/>
  <c r="H113" i="5"/>
  <c r="M113" i="5"/>
  <c r="N113" i="5"/>
  <c r="O113" i="5"/>
  <c r="P113" i="5"/>
  <c r="R113" i="5"/>
  <c r="A114" i="5"/>
  <c r="C114" i="5"/>
  <c r="D114" i="5"/>
  <c r="E114" i="5"/>
  <c r="F114" i="5"/>
  <c r="G114" i="5"/>
  <c r="H114" i="5"/>
  <c r="M114" i="5"/>
  <c r="N114" i="5"/>
  <c r="S114" i="5" s="1"/>
  <c r="O114" i="5"/>
  <c r="P114" i="5"/>
  <c r="R114" i="5"/>
  <c r="A115" i="5"/>
  <c r="C115" i="5"/>
  <c r="D115" i="5"/>
  <c r="E115" i="5"/>
  <c r="F115" i="5"/>
  <c r="G115" i="5"/>
  <c r="H115" i="5"/>
  <c r="K115" i="5" s="1"/>
  <c r="M115" i="5"/>
  <c r="N115" i="5"/>
  <c r="O115" i="5"/>
  <c r="P115" i="5"/>
  <c r="R115" i="5"/>
  <c r="A116" i="5"/>
  <c r="C116" i="5"/>
  <c r="D116" i="5"/>
  <c r="E116" i="5"/>
  <c r="F116" i="5"/>
  <c r="G116" i="5"/>
  <c r="H116" i="5"/>
  <c r="L116" i="5" s="1"/>
  <c r="M116" i="5"/>
  <c r="N116" i="5"/>
  <c r="O116" i="5"/>
  <c r="P116" i="5"/>
  <c r="R116" i="5"/>
  <c r="A117" i="5"/>
  <c r="C117" i="5"/>
  <c r="D117" i="5"/>
  <c r="E117" i="5"/>
  <c r="F117" i="5"/>
  <c r="G117" i="5"/>
  <c r="H117" i="5"/>
  <c r="T117" i="5" s="1"/>
  <c r="I117" i="5" s="1"/>
  <c r="M117" i="5"/>
  <c r="N117" i="5"/>
  <c r="O117" i="5"/>
  <c r="P117" i="5"/>
  <c r="R117" i="5"/>
  <c r="A118" i="5"/>
  <c r="C118" i="5"/>
  <c r="D118" i="5"/>
  <c r="E118" i="5"/>
  <c r="F118" i="5"/>
  <c r="G118" i="5"/>
  <c r="H118" i="5"/>
  <c r="L118" i="5" s="1"/>
  <c r="M118" i="5"/>
  <c r="N118" i="5"/>
  <c r="O118" i="5"/>
  <c r="P118" i="5"/>
  <c r="R118" i="5"/>
  <c r="A119" i="5"/>
  <c r="C119" i="5"/>
  <c r="D119" i="5"/>
  <c r="E119" i="5"/>
  <c r="F119" i="5"/>
  <c r="G119" i="5"/>
  <c r="H119" i="5"/>
  <c r="K119" i="5" s="1"/>
  <c r="M119" i="5"/>
  <c r="N119" i="5"/>
  <c r="O119" i="5"/>
  <c r="P119" i="5"/>
  <c r="R119" i="5"/>
  <c r="A120" i="5"/>
  <c r="C120" i="5"/>
  <c r="D120" i="5"/>
  <c r="E120" i="5"/>
  <c r="F120" i="5"/>
  <c r="G120" i="5"/>
  <c r="H120" i="5"/>
  <c r="L120" i="5" s="1"/>
  <c r="M120" i="5"/>
  <c r="S120" i="5" s="1"/>
  <c r="N120" i="5"/>
  <c r="O120" i="5"/>
  <c r="P120" i="5"/>
  <c r="R120" i="5"/>
  <c r="A121" i="5"/>
  <c r="C121" i="5"/>
  <c r="D121" i="5"/>
  <c r="E121" i="5"/>
  <c r="F121" i="5"/>
  <c r="G121" i="5"/>
  <c r="H121" i="5"/>
  <c r="K121" i="5" s="1"/>
  <c r="M121" i="5"/>
  <c r="N121" i="5"/>
  <c r="O121" i="5"/>
  <c r="P121" i="5"/>
  <c r="R121" i="5"/>
  <c r="A122" i="5"/>
  <c r="C122" i="5"/>
  <c r="D122" i="5"/>
  <c r="E122" i="5"/>
  <c r="F122" i="5"/>
  <c r="G122" i="5"/>
  <c r="H122" i="5"/>
  <c r="L122" i="5" s="1"/>
  <c r="M122" i="5"/>
  <c r="S122" i="5" s="1"/>
  <c r="N122" i="5"/>
  <c r="O122" i="5"/>
  <c r="P122" i="5"/>
  <c r="R122" i="5"/>
  <c r="A123" i="5"/>
  <c r="C123" i="5"/>
  <c r="D123" i="5"/>
  <c r="E123" i="5"/>
  <c r="F123" i="5"/>
  <c r="G123" i="5"/>
  <c r="H123" i="5"/>
  <c r="M123" i="5"/>
  <c r="N123" i="5"/>
  <c r="O123" i="5"/>
  <c r="P123" i="5"/>
  <c r="R123" i="5"/>
  <c r="A124" i="5"/>
  <c r="C124" i="5"/>
  <c r="D124" i="5"/>
  <c r="E124" i="5"/>
  <c r="F124" i="5"/>
  <c r="G124" i="5"/>
  <c r="H124" i="5"/>
  <c r="M124" i="5"/>
  <c r="N124" i="5"/>
  <c r="O124" i="5"/>
  <c r="S124" i="5" s="1"/>
  <c r="P124" i="5"/>
  <c r="R124" i="5"/>
  <c r="A125" i="5"/>
  <c r="C125" i="5"/>
  <c r="D125" i="5"/>
  <c r="E125" i="5"/>
  <c r="F125" i="5"/>
  <c r="G125" i="5"/>
  <c r="H125" i="5"/>
  <c r="T125" i="5" s="1"/>
  <c r="I125" i="5" s="1"/>
  <c r="M125" i="5"/>
  <c r="N125" i="5"/>
  <c r="O125" i="5"/>
  <c r="P125" i="5"/>
  <c r="R125" i="5"/>
  <c r="A126" i="5"/>
  <c r="C126" i="5"/>
  <c r="D126" i="5"/>
  <c r="E126" i="5"/>
  <c r="F126" i="5"/>
  <c r="G126" i="5"/>
  <c r="H126" i="5"/>
  <c r="M126" i="5"/>
  <c r="N126" i="5"/>
  <c r="O126" i="5"/>
  <c r="P126" i="5"/>
  <c r="R126" i="5"/>
  <c r="A127" i="5"/>
  <c r="C127" i="5"/>
  <c r="D127" i="5"/>
  <c r="E127" i="5"/>
  <c r="F127" i="5"/>
  <c r="G127" i="5"/>
  <c r="H127" i="5"/>
  <c r="M127" i="5"/>
  <c r="N127" i="5"/>
  <c r="O127" i="5"/>
  <c r="P127" i="5"/>
  <c r="R127" i="5"/>
  <c r="A128" i="5"/>
  <c r="C128" i="5"/>
  <c r="D128" i="5"/>
  <c r="E128" i="5"/>
  <c r="F128" i="5"/>
  <c r="G128" i="5"/>
  <c r="H128" i="5"/>
  <c r="M128" i="5"/>
  <c r="N128" i="5"/>
  <c r="O128" i="5"/>
  <c r="P128" i="5"/>
  <c r="R128" i="5"/>
  <c r="A129" i="5"/>
  <c r="C129" i="5"/>
  <c r="D129" i="5"/>
  <c r="E129" i="5"/>
  <c r="F129" i="5"/>
  <c r="G129" i="5"/>
  <c r="H129" i="5"/>
  <c r="M129" i="5"/>
  <c r="N129" i="5"/>
  <c r="O129" i="5"/>
  <c r="P129" i="5"/>
  <c r="R129" i="5"/>
  <c r="A130" i="5"/>
  <c r="C130" i="5"/>
  <c r="D130" i="5"/>
  <c r="E130" i="5"/>
  <c r="F130" i="5"/>
  <c r="G130" i="5"/>
  <c r="H130" i="5"/>
  <c r="M130" i="5"/>
  <c r="N130" i="5"/>
  <c r="O130" i="5"/>
  <c r="P130" i="5"/>
  <c r="R130" i="5"/>
  <c r="A131" i="5"/>
  <c r="C131" i="5"/>
  <c r="D131" i="5"/>
  <c r="E131" i="5"/>
  <c r="F131" i="5"/>
  <c r="G131" i="5"/>
  <c r="H131" i="5"/>
  <c r="M131" i="5"/>
  <c r="N131" i="5"/>
  <c r="O131" i="5"/>
  <c r="P131" i="5"/>
  <c r="R131" i="5"/>
  <c r="A132" i="5"/>
  <c r="C132" i="5"/>
  <c r="D132" i="5"/>
  <c r="E132" i="5"/>
  <c r="F132" i="5"/>
  <c r="G132" i="5"/>
  <c r="H132" i="5"/>
  <c r="M132" i="5"/>
  <c r="N132" i="5"/>
  <c r="O132" i="5"/>
  <c r="P132" i="5"/>
  <c r="R132" i="5"/>
  <c r="A133" i="5"/>
  <c r="C133" i="5"/>
  <c r="D133" i="5"/>
  <c r="E133" i="5"/>
  <c r="F133" i="5"/>
  <c r="G133" i="5"/>
  <c r="H133" i="5"/>
  <c r="M133" i="5"/>
  <c r="N133" i="5"/>
  <c r="O133" i="5"/>
  <c r="P133" i="5"/>
  <c r="R133" i="5"/>
  <c r="A134" i="5"/>
  <c r="C134" i="5"/>
  <c r="D134" i="5"/>
  <c r="E134" i="5"/>
  <c r="F134" i="5"/>
  <c r="G134" i="5"/>
  <c r="H134" i="5"/>
  <c r="M134" i="5"/>
  <c r="N134" i="5"/>
  <c r="O134" i="5"/>
  <c r="P134" i="5"/>
  <c r="R134" i="5"/>
  <c r="A135" i="5"/>
  <c r="C135" i="5"/>
  <c r="D135" i="5"/>
  <c r="E135" i="5"/>
  <c r="F135" i="5"/>
  <c r="G135" i="5"/>
  <c r="H135" i="5"/>
  <c r="M135" i="5"/>
  <c r="N135" i="5"/>
  <c r="O135" i="5"/>
  <c r="P135" i="5"/>
  <c r="R135" i="5"/>
  <c r="A136" i="5"/>
  <c r="C136" i="5"/>
  <c r="D136" i="5"/>
  <c r="E136" i="5"/>
  <c r="F136" i="5"/>
  <c r="G136" i="5"/>
  <c r="H136" i="5"/>
  <c r="T136" i="5" s="1"/>
  <c r="M136" i="5"/>
  <c r="N136" i="5"/>
  <c r="O136" i="5"/>
  <c r="P136" i="5"/>
  <c r="R136" i="5"/>
  <c r="A137" i="5"/>
  <c r="C137" i="5"/>
  <c r="D137" i="5"/>
  <c r="E137" i="5"/>
  <c r="F137" i="5"/>
  <c r="G137" i="5"/>
  <c r="H137" i="5"/>
  <c r="M137" i="5"/>
  <c r="N137" i="5"/>
  <c r="O137" i="5"/>
  <c r="P137" i="5"/>
  <c r="R137" i="5"/>
  <c r="C138" i="5"/>
  <c r="E138" i="5"/>
  <c r="F138" i="5"/>
  <c r="G138" i="5"/>
  <c r="I138" i="5"/>
  <c r="M138" i="5"/>
  <c r="N138" i="5"/>
  <c r="K138" i="5" s="1"/>
  <c r="O138" i="5"/>
  <c r="L138" i="5" s="1"/>
  <c r="P138" i="5"/>
  <c r="R138" i="5"/>
  <c r="U138" i="5"/>
  <c r="V138" i="5"/>
  <c r="W138" i="5"/>
  <c r="X138" i="5"/>
  <c r="Y138" i="5"/>
  <c r="Z138" i="5"/>
  <c r="A139" i="5"/>
  <c r="C139" i="5"/>
  <c r="D139" i="5"/>
  <c r="E139" i="5"/>
  <c r="F139" i="5"/>
  <c r="G139" i="5"/>
  <c r="H139" i="5"/>
  <c r="K139" i="5" s="1"/>
  <c r="M139" i="5"/>
  <c r="S139" i="5" s="1"/>
  <c r="N139" i="5"/>
  <c r="O139" i="5"/>
  <c r="P139" i="5"/>
  <c r="R139" i="5"/>
  <c r="A140" i="5"/>
  <c r="C140" i="5"/>
  <c r="D140" i="5"/>
  <c r="E140" i="5"/>
  <c r="F140" i="5"/>
  <c r="G140" i="5"/>
  <c r="H140" i="5"/>
  <c r="T140" i="5" s="1"/>
  <c r="M140" i="5"/>
  <c r="N140" i="5"/>
  <c r="O140" i="5"/>
  <c r="P140" i="5"/>
  <c r="R140" i="5"/>
  <c r="A141" i="5"/>
  <c r="C141" i="5"/>
  <c r="D141" i="5"/>
  <c r="E141" i="5"/>
  <c r="F141" i="5"/>
  <c r="G141" i="5"/>
  <c r="H141" i="5"/>
  <c r="M141" i="5"/>
  <c r="N141" i="5"/>
  <c r="O141" i="5"/>
  <c r="P141" i="5"/>
  <c r="R141" i="5"/>
  <c r="A142" i="5"/>
  <c r="C142" i="5"/>
  <c r="D142" i="5"/>
  <c r="E142" i="5"/>
  <c r="F142" i="5"/>
  <c r="G142" i="5"/>
  <c r="H142" i="5"/>
  <c r="M142" i="5"/>
  <c r="N142" i="5"/>
  <c r="O142" i="5"/>
  <c r="P142" i="5"/>
  <c r="R142" i="5"/>
  <c r="A143" i="5"/>
  <c r="C143" i="5"/>
  <c r="D143" i="5"/>
  <c r="E143" i="5"/>
  <c r="F143" i="5"/>
  <c r="G143" i="5"/>
  <c r="H143" i="5"/>
  <c r="M143" i="5"/>
  <c r="N143" i="5"/>
  <c r="O143" i="5"/>
  <c r="S143" i="5" s="1"/>
  <c r="P143" i="5"/>
  <c r="R143" i="5"/>
  <c r="A144" i="5"/>
  <c r="C144" i="5"/>
  <c r="D144" i="5"/>
  <c r="E144" i="5"/>
  <c r="F144" i="5"/>
  <c r="G144" i="5"/>
  <c r="H144" i="5"/>
  <c r="T144" i="5" s="1"/>
  <c r="M144" i="5"/>
  <c r="N144" i="5"/>
  <c r="O144" i="5"/>
  <c r="P144" i="5"/>
  <c r="R144" i="5"/>
  <c r="A145" i="5"/>
  <c r="C145" i="5"/>
  <c r="D145" i="5"/>
  <c r="E145" i="5"/>
  <c r="F145" i="5"/>
  <c r="G145" i="5"/>
  <c r="H145" i="5"/>
  <c r="M145" i="5"/>
  <c r="N145" i="5"/>
  <c r="O145" i="5"/>
  <c r="P145" i="5"/>
  <c r="R145" i="5"/>
  <c r="A146" i="5"/>
  <c r="C146" i="5"/>
  <c r="D146" i="5"/>
  <c r="E146" i="5"/>
  <c r="F146" i="5"/>
  <c r="G146" i="5"/>
  <c r="H146" i="5"/>
  <c r="M146" i="5"/>
  <c r="N146" i="5"/>
  <c r="O146" i="5"/>
  <c r="P146" i="5"/>
  <c r="R146" i="5"/>
  <c r="A147" i="5"/>
  <c r="C147" i="5"/>
  <c r="D147" i="5"/>
  <c r="E147" i="5"/>
  <c r="F147" i="5"/>
  <c r="G147" i="5"/>
  <c r="H147" i="5"/>
  <c r="M147" i="5"/>
  <c r="N147" i="5"/>
  <c r="S147" i="5" s="1"/>
  <c r="O147" i="5"/>
  <c r="P147" i="5"/>
  <c r="R147" i="5"/>
  <c r="A148" i="5"/>
  <c r="C148" i="5"/>
  <c r="D148" i="5"/>
  <c r="E148" i="5"/>
  <c r="F148" i="5"/>
  <c r="G148" i="5"/>
  <c r="H148" i="5"/>
  <c r="T148" i="5" s="1"/>
  <c r="M148" i="5"/>
  <c r="N148" i="5"/>
  <c r="O148" i="5"/>
  <c r="P148" i="5"/>
  <c r="R148" i="5"/>
  <c r="A149" i="5"/>
  <c r="C149" i="5"/>
  <c r="E149" i="5"/>
  <c r="F149" i="5"/>
  <c r="G149" i="5"/>
  <c r="H149" i="5"/>
  <c r="M149" i="5"/>
  <c r="AA149" i="5" s="1"/>
  <c r="N149" i="5"/>
  <c r="O149" i="5"/>
  <c r="P149" i="5"/>
  <c r="R149" i="5"/>
  <c r="U149" i="5"/>
  <c r="V149" i="5"/>
  <c r="W149" i="5"/>
  <c r="X149" i="5"/>
  <c r="Y149" i="5"/>
  <c r="Z149" i="5"/>
  <c r="A150" i="5"/>
  <c r="C150" i="5"/>
  <c r="D150" i="5"/>
  <c r="E150" i="5"/>
  <c r="F150" i="5"/>
  <c r="G150" i="5"/>
  <c r="H150" i="5"/>
  <c r="M150" i="5"/>
  <c r="N150" i="5"/>
  <c r="O150" i="5"/>
  <c r="P150" i="5"/>
  <c r="R150" i="5"/>
  <c r="A151" i="5"/>
  <c r="C151" i="5"/>
  <c r="D151" i="5"/>
  <c r="E151" i="5"/>
  <c r="F151" i="5"/>
  <c r="G151" i="5"/>
  <c r="H151" i="5"/>
  <c r="M151" i="5"/>
  <c r="N151" i="5"/>
  <c r="O151" i="5"/>
  <c r="P151" i="5"/>
  <c r="R151" i="5"/>
  <c r="A152" i="5"/>
  <c r="C152" i="5"/>
  <c r="D152" i="5"/>
  <c r="E152" i="5"/>
  <c r="F152" i="5"/>
  <c r="G152" i="5"/>
  <c r="H152" i="5"/>
  <c r="M152" i="5"/>
  <c r="N152" i="5"/>
  <c r="O152" i="5"/>
  <c r="P152" i="5"/>
  <c r="R152" i="5"/>
  <c r="A153" i="5"/>
  <c r="C153" i="5"/>
  <c r="D153" i="5"/>
  <c r="E153" i="5"/>
  <c r="F153" i="5"/>
  <c r="G153" i="5"/>
  <c r="H153" i="5"/>
  <c r="M153" i="5"/>
  <c r="N153" i="5"/>
  <c r="O153" i="5"/>
  <c r="S153" i="5" s="1"/>
  <c r="P153" i="5"/>
  <c r="R153" i="5"/>
  <c r="A154" i="5"/>
  <c r="C154" i="5"/>
  <c r="D154" i="5"/>
  <c r="E154" i="5"/>
  <c r="F154" i="5"/>
  <c r="G154" i="5"/>
  <c r="H154" i="5"/>
  <c r="M154" i="5"/>
  <c r="N154" i="5"/>
  <c r="O154" i="5"/>
  <c r="P154" i="5"/>
  <c r="R154" i="5"/>
  <c r="A155" i="5"/>
  <c r="C155" i="5"/>
  <c r="D155" i="5"/>
  <c r="E155" i="5"/>
  <c r="F155" i="5"/>
  <c r="G155" i="5"/>
  <c r="H155" i="5"/>
  <c r="M155" i="5"/>
  <c r="N155" i="5"/>
  <c r="S155" i="5" s="1"/>
  <c r="O155" i="5"/>
  <c r="P155" i="5"/>
  <c r="R155" i="5"/>
  <c r="A156" i="5"/>
  <c r="C156" i="5"/>
  <c r="D156" i="5"/>
  <c r="E156" i="5"/>
  <c r="F156" i="5"/>
  <c r="G156" i="5"/>
  <c r="H156" i="5"/>
  <c r="M156" i="5"/>
  <c r="N156" i="5"/>
  <c r="O156" i="5"/>
  <c r="P156" i="5"/>
  <c r="R156" i="5"/>
  <c r="A157" i="5"/>
  <c r="C157" i="5"/>
  <c r="D157" i="5"/>
  <c r="E157" i="5"/>
  <c r="F157" i="5"/>
  <c r="G157" i="5"/>
  <c r="H157" i="5"/>
  <c r="L157" i="5" s="1"/>
  <c r="M157" i="5"/>
  <c r="N157" i="5"/>
  <c r="O157" i="5"/>
  <c r="P157" i="5"/>
  <c r="R157" i="5"/>
  <c r="A158" i="5"/>
  <c r="C158" i="5"/>
  <c r="D158" i="5"/>
  <c r="E158" i="5"/>
  <c r="F158" i="5"/>
  <c r="G158" i="5"/>
  <c r="H158" i="5"/>
  <c r="K158" i="5" s="1"/>
  <c r="M158" i="5"/>
  <c r="N158" i="5"/>
  <c r="O158" i="5"/>
  <c r="P158" i="5"/>
  <c r="R158" i="5"/>
  <c r="A159" i="5"/>
  <c r="C159" i="5"/>
  <c r="D159" i="5"/>
  <c r="E159" i="5"/>
  <c r="F159" i="5"/>
  <c r="G159" i="5"/>
  <c r="H159" i="5"/>
  <c r="L159" i="5" s="1"/>
  <c r="M159" i="5"/>
  <c r="S159" i="5" s="1"/>
  <c r="N159" i="5"/>
  <c r="O159" i="5"/>
  <c r="P159" i="5"/>
  <c r="R159" i="5"/>
  <c r="A160" i="5"/>
  <c r="C160" i="5"/>
  <c r="D160" i="5"/>
  <c r="E160" i="5"/>
  <c r="F160" i="5"/>
  <c r="G160" i="5"/>
  <c r="H160" i="5"/>
  <c r="K160" i="5" s="1"/>
  <c r="M160" i="5"/>
  <c r="N160" i="5"/>
  <c r="O160" i="5"/>
  <c r="P160" i="5"/>
  <c r="R160" i="5"/>
  <c r="A161" i="5"/>
  <c r="C161" i="5"/>
  <c r="D161" i="5"/>
  <c r="E161" i="5"/>
  <c r="F161" i="5"/>
  <c r="G161" i="5"/>
  <c r="H161" i="5"/>
  <c r="T161" i="5" s="1"/>
  <c r="I161" i="5" s="1"/>
  <c r="M161" i="5"/>
  <c r="N161" i="5"/>
  <c r="O161" i="5"/>
  <c r="P161" i="5"/>
  <c r="R161" i="5"/>
  <c r="A162" i="5"/>
  <c r="C162" i="5"/>
  <c r="D162" i="5"/>
  <c r="E162" i="5"/>
  <c r="F162" i="5"/>
  <c r="G162" i="5"/>
  <c r="H162" i="5"/>
  <c r="T162" i="5" s="1"/>
  <c r="U162" i="5" s="1"/>
  <c r="M162" i="5"/>
  <c r="S162" i="5" s="1"/>
  <c r="N162" i="5"/>
  <c r="O162" i="5"/>
  <c r="P162" i="5"/>
  <c r="R162" i="5"/>
  <c r="A163" i="5"/>
  <c r="C163" i="5"/>
  <c r="D163" i="5"/>
  <c r="E163" i="5"/>
  <c r="F163" i="5"/>
  <c r="G163" i="5"/>
  <c r="H163" i="5"/>
  <c r="M163" i="5"/>
  <c r="N163" i="5"/>
  <c r="O163" i="5"/>
  <c r="P163" i="5"/>
  <c r="R163" i="5"/>
  <c r="A164" i="5"/>
  <c r="C164" i="5"/>
  <c r="D164" i="5"/>
  <c r="E164" i="5"/>
  <c r="F164" i="5"/>
  <c r="G164" i="5"/>
  <c r="H164" i="5"/>
  <c r="M164" i="5"/>
  <c r="N164" i="5"/>
  <c r="O164" i="5"/>
  <c r="P164" i="5"/>
  <c r="R164" i="5"/>
  <c r="A165" i="5"/>
  <c r="C165" i="5"/>
  <c r="D165" i="5"/>
  <c r="E165" i="5"/>
  <c r="F165" i="5"/>
  <c r="G165" i="5"/>
  <c r="H165" i="5"/>
  <c r="T165" i="5" s="1"/>
  <c r="M165" i="5"/>
  <c r="N165" i="5"/>
  <c r="O165" i="5"/>
  <c r="S165" i="5" s="1"/>
  <c r="P165" i="5"/>
  <c r="R165" i="5"/>
  <c r="A166" i="5"/>
  <c r="C166" i="5"/>
  <c r="D166" i="5"/>
  <c r="E166" i="5"/>
  <c r="F166" i="5"/>
  <c r="G166" i="5"/>
  <c r="H166" i="5"/>
  <c r="T166" i="5" s="1"/>
  <c r="U166" i="5" s="1"/>
  <c r="M166" i="5"/>
  <c r="N166" i="5"/>
  <c r="O166" i="5"/>
  <c r="S166" i="5" s="1"/>
  <c r="P166" i="5"/>
  <c r="R166" i="5"/>
  <c r="A167" i="5"/>
  <c r="C167" i="5"/>
  <c r="D167" i="5"/>
  <c r="E167" i="5"/>
  <c r="F167" i="5"/>
  <c r="G167" i="5"/>
  <c r="H167" i="5"/>
  <c r="M167" i="5"/>
  <c r="N167" i="5"/>
  <c r="O167" i="5"/>
  <c r="P167" i="5"/>
  <c r="R167" i="5"/>
  <c r="A168" i="5"/>
  <c r="C168" i="5"/>
  <c r="D168" i="5"/>
  <c r="E168" i="5"/>
  <c r="F168" i="5"/>
  <c r="G168" i="5"/>
  <c r="H168" i="5"/>
  <c r="M168" i="5"/>
  <c r="N168" i="5"/>
  <c r="O168" i="5"/>
  <c r="P168" i="5"/>
  <c r="R168" i="5"/>
  <c r="A169" i="5"/>
  <c r="C169" i="5"/>
  <c r="D169" i="5"/>
  <c r="E169" i="5"/>
  <c r="F169" i="5"/>
  <c r="G169" i="5"/>
  <c r="H169" i="5"/>
  <c r="T169" i="5" s="1"/>
  <c r="I169" i="5" s="1"/>
  <c r="M169" i="5"/>
  <c r="N169" i="5"/>
  <c r="O169" i="5"/>
  <c r="P169" i="5"/>
  <c r="R169" i="5"/>
  <c r="A170" i="5"/>
  <c r="C170" i="5"/>
  <c r="D170" i="5"/>
  <c r="E170" i="5"/>
  <c r="F170" i="5"/>
  <c r="G170" i="5"/>
  <c r="H170" i="5"/>
  <c r="M170" i="5"/>
  <c r="N170" i="5"/>
  <c r="S170" i="5" s="1"/>
  <c r="O170" i="5"/>
  <c r="P170" i="5"/>
  <c r="R170" i="5"/>
  <c r="A171" i="5"/>
  <c r="C171" i="5"/>
  <c r="D171" i="5"/>
  <c r="E171" i="5"/>
  <c r="F171" i="5"/>
  <c r="G171" i="5"/>
  <c r="H171" i="5"/>
  <c r="K171" i="5" s="1"/>
  <c r="M171" i="5"/>
  <c r="N171" i="5"/>
  <c r="O171" i="5"/>
  <c r="P171" i="5"/>
  <c r="R171" i="5"/>
  <c r="A172" i="5"/>
  <c r="C172" i="5"/>
  <c r="D172" i="5"/>
  <c r="E172" i="5"/>
  <c r="F172" i="5"/>
  <c r="G172" i="5"/>
  <c r="H172" i="5"/>
  <c r="K172" i="5" s="1"/>
  <c r="M172" i="5"/>
  <c r="N172" i="5"/>
  <c r="O172" i="5"/>
  <c r="P172" i="5"/>
  <c r="R172" i="5"/>
  <c r="A173" i="5"/>
  <c r="C173" i="5"/>
  <c r="D173" i="5"/>
  <c r="E173" i="5"/>
  <c r="F173" i="5"/>
  <c r="G173" i="5"/>
  <c r="H173" i="5"/>
  <c r="T173" i="5" s="1"/>
  <c r="I173" i="5" s="1"/>
  <c r="M173" i="5"/>
  <c r="N173" i="5"/>
  <c r="O173" i="5"/>
  <c r="P173" i="5"/>
  <c r="R173" i="5"/>
  <c r="A174" i="5"/>
  <c r="C174" i="5"/>
  <c r="D174" i="5"/>
  <c r="E174" i="5"/>
  <c r="F174" i="5"/>
  <c r="G174" i="5"/>
  <c r="H174" i="5"/>
  <c r="T174" i="5" s="1"/>
  <c r="M174" i="5"/>
  <c r="S174" i="5" s="1"/>
  <c r="N174" i="5"/>
  <c r="O174" i="5"/>
  <c r="P174" i="5"/>
  <c r="R174" i="5"/>
  <c r="A175" i="5"/>
  <c r="C175" i="5"/>
  <c r="D175" i="5"/>
  <c r="E175" i="5"/>
  <c r="F175" i="5"/>
  <c r="G175" i="5"/>
  <c r="H175" i="5"/>
  <c r="K175" i="5" s="1"/>
  <c r="M175" i="5"/>
  <c r="N175" i="5"/>
  <c r="O175" i="5"/>
  <c r="P175" i="5"/>
  <c r="R175" i="5"/>
  <c r="A176" i="5"/>
  <c r="C176" i="5"/>
  <c r="D176" i="5"/>
  <c r="E176" i="5"/>
  <c r="F176" i="5"/>
  <c r="G176" i="5"/>
  <c r="H176" i="5"/>
  <c r="K176" i="5" s="1"/>
  <c r="M176" i="5"/>
  <c r="N176" i="5"/>
  <c r="O176" i="5"/>
  <c r="P176" i="5"/>
  <c r="R176" i="5"/>
  <c r="A177" i="5"/>
  <c r="C177" i="5"/>
  <c r="D177" i="5"/>
  <c r="E177" i="5"/>
  <c r="F177" i="5"/>
  <c r="G177" i="5"/>
  <c r="H177" i="5"/>
  <c r="T177" i="5" s="1"/>
  <c r="M177" i="5"/>
  <c r="N177" i="5"/>
  <c r="O177" i="5"/>
  <c r="P177" i="5"/>
  <c r="R177" i="5"/>
  <c r="A178" i="5"/>
  <c r="C178" i="5"/>
  <c r="D178" i="5"/>
  <c r="E178" i="5"/>
  <c r="F178" i="5"/>
  <c r="G178" i="5"/>
  <c r="H178" i="5"/>
  <c r="K178" i="5" s="1"/>
  <c r="M178" i="5"/>
  <c r="S178" i="5" s="1"/>
  <c r="N178" i="5"/>
  <c r="O178" i="5"/>
  <c r="P178" i="5"/>
  <c r="R178" i="5"/>
  <c r="A179" i="5"/>
  <c r="C179" i="5"/>
  <c r="D179" i="5"/>
  <c r="E179" i="5"/>
  <c r="F179" i="5"/>
  <c r="G179" i="5"/>
  <c r="H179" i="5"/>
  <c r="M179" i="5"/>
  <c r="N179" i="5"/>
  <c r="O179" i="5"/>
  <c r="P179" i="5"/>
  <c r="R179" i="5"/>
  <c r="A180" i="5"/>
  <c r="C180" i="5"/>
  <c r="D180" i="5"/>
  <c r="E180" i="5"/>
  <c r="F180" i="5"/>
  <c r="G180" i="5"/>
  <c r="H180" i="5"/>
  <c r="M180" i="5"/>
  <c r="N180" i="5"/>
  <c r="O180" i="5"/>
  <c r="S180" i="5" s="1"/>
  <c r="P180" i="5"/>
  <c r="R180" i="5"/>
  <c r="A181" i="5"/>
  <c r="C181" i="5"/>
  <c r="D181" i="5"/>
  <c r="E181" i="5"/>
  <c r="F181" i="5"/>
  <c r="G181" i="5"/>
  <c r="H181" i="5"/>
  <c r="M181" i="5"/>
  <c r="N181" i="5"/>
  <c r="O181" i="5"/>
  <c r="S181" i="5" s="1"/>
  <c r="P181" i="5"/>
  <c r="R181" i="5"/>
  <c r="A182" i="5"/>
  <c r="C182" i="5"/>
  <c r="D182" i="5"/>
  <c r="E182" i="5"/>
  <c r="F182" i="5"/>
  <c r="G182" i="5"/>
  <c r="H182" i="5"/>
  <c r="M182" i="5"/>
  <c r="N182" i="5"/>
  <c r="O182" i="5"/>
  <c r="S182" i="5" s="1"/>
  <c r="P182" i="5"/>
  <c r="R182" i="5"/>
  <c r="A183" i="5"/>
  <c r="C183" i="5"/>
  <c r="D183" i="5"/>
  <c r="E183" i="5"/>
  <c r="F183" i="5"/>
  <c r="G183" i="5"/>
  <c r="H183" i="5"/>
  <c r="M183" i="5"/>
  <c r="N183" i="5"/>
  <c r="O183" i="5"/>
  <c r="P183" i="5"/>
  <c r="R183" i="5"/>
  <c r="A184" i="5"/>
  <c r="C184" i="5"/>
  <c r="D184" i="5"/>
  <c r="E184" i="5"/>
  <c r="F184" i="5"/>
  <c r="G184" i="5"/>
  <c r="H184" i="5"/>
  <c r="M184" i="5"/>
  <c r="N184" i="5"/>
  <c r="O184" i="5"/>
  <c r="P184" i="5"/>
  <c r="R184" i="5"/>
  <c r="A185" i="5"/>
  <c r="C185" i="5"/>
  <c r="D185" i="5"/>
  <c r="E185" i="5"/>
  <c r="F185" i="5"/>
  <c r="G185" i="5"/>
  <c r="H185" i="5"/>
  <c r="T185" i="5" s="1"/>
  <c r="I185" i="5" s="1"/>
  <c r="M185" i="5"/>
  <c r="N185" i="5"/>
  <c r="O185" i="5"/>
  <c r="P185" i="5"/>
  <c r="R185" i="5"/>
  <c r="A186" i="5"/>
  <c r="C186" i="5"/>
  <c r="D186" i="5"/>
  <c r="E186" i="5"/>
  <c r="F186" i="5"/>
  <c r="G186" i="5"/>
  <c r="H186" i="5"/>
  <c r="M186" i="5"/>
  <c r="N186" i="5"/>
  <c r="S186" i="5" s="1"/>
  <c r="O186" i="5"/>
  <c r="P186" i="5"/>
  <c r="R186" i="5"/>
  <c r="A187" i="5"/>
  <c r="C187" i="5"/>
  <c r="D187" i="5"/>
  <c r="E187" i="5"/>
  <c r="F187" i="5"/>
  <c r="G187" i="5"/>
  <c r="H187" i="5"/>
  <c r="K187" i="5" s="1"/>
  <c r="M187" i="5"/>
  <c r="N187" i="5"/>
  <c r="O187" i="5"/>
  <c r="P187" i="5"/>
  <c r="R187" i="5"/>
  <c r="A188" i="5"/>
  <c r="C188" i="5"/>
  <c r="D188" i="5"/>
  <c r="E188" i="5"/>
  <c r="F188" i="5"/>
  <c r="G188" i="5"/>
  <c r="H188" i="5"/>
  <c r="K188" i="5" s="1"/>
  <c r="M188" i="5"/>
  <c r="N188" i="5"/>
  <c r="O188" i="5"/>
  <c r="P188" i="5"/>
  <c r="R188" i="5"/>
  <c r="A189" i="5"/>
  <c r="C189" i="5"/>
  <c r="D189" i="5"/>
  <c r="E189" i="5"/>
  <c r="F189" i="5"/>
  <c r="G189" i="5"/>
  <c r="H189" i="5"/>
  <c r="T189" i="5" s="1"/>
  <c r="M189" i="5"/>
  <c r="N189" i="5"/>
  <c r="O189" i="5"/>
  <c r="P189" i="5"/>
  <c r="R189" i="5"/>
  <c r="A190" i="5"/>
  <c r="C190" i="5"/>
  <c r="D190" i="5"/>
  <c r="E190" i="5"/>
  <c r="F190" i="5"/>
  <c r="G190" i="5"/>
  <c r="H190" i="5"/>
  <c r="T190" i="5" s="1"/>
  <c r="M190" i="5"/>
  <c r="S190" i="5" s="1"/>
  <c r="N190" i="5"/>
  <c r="O190" i="5"/>
  <c r="P190" i="5"/>
  <c r="R190" i="5"/>
  <c r="A191" i="5"/>
  <c r="C191" i="5"/>
  <c r="D191" i="5"/>
  <c r="E191" i="5"/>
  <c r="F191" i="5"/>
  <c r="G191" i="5"/>
  <c r="H191" i="5"/>
  <c r="K191" i="5" s="1"/>
  <c r="M191" i="5"/>
  <c r="N191" i="5"/>
  <c r="O191" i="5"/>
  <c r="P191" i="5"/>
  <c r="R191" i="5"/>
  <c r="A192" i="5"/>
  <c r="C192" i="5"/>
  <c r="D192" i="5"/>
  <c r="E192" i="5"/>
  <c r="F192" i="5"/>
  <c r="G192" i="5"/>
  <c r="H192" i="5"/>
  <c r="K192" i="5" s="1"/>
  <c r="M192" i="5"/>
  <c r="N192" i="5"/>
  <c r="O192" i="5"/>
  <c r="P192" i="5"/>
  <c r="R192" i="5"/>
  <c r="A193" i="5"/>
  <c r="C193" i="5"/>
  <c r="D193" i="5"/>
  <c r="E193" i="5"/>
  <c r="F193" i="5"/>
  <c r="G193" i="5"/>
  <c r="H193" i="5"/>
  <c r="T193" i="5" s="1"/>
  <c r="I193" i="5" s="1"/>
  <c r="M193" i="5"/>
  <c r="N193" i="5"/>
  <c r="O193" i="5"/>
  <c r="P193" i="5"/>
  <c r="R193" i="5"/>
  <c r="A194" i="5"/>
  <c r="C194" i="5"/>
  <c r="D194" i="5"/>
  <c r="E194" i="5"/>
  <c r="F194" i="5"/>
  <c r="G194" i="5"/>
  <c r="H194" i="5"/>
  <c r="T194" i="5" s="1"/>
  <c r="M194" i="5"/>
  <c r="S194" i="5" s="1"/>
  <c r="N194" i="5"/>
  <c r="O194" i="5"/>
  <c r="P194" i="5"/>
  <c r="R194" i="5"/>
  <c r="A195" i="5"/>
  <c r="C195" i="5"/>
  <c r="D195" i="5"/>
  <c r="E195" i="5"/>
  <c r="F195" i="5"/>
  <c r="G195" i="5"/>
  <c r="H195" i="5"/>
  <c r="M195" i="5"/>
  <c r="N195" i="5"/>
  <c r="O195" i="5"/>
  <c r="P195" i="5"/>
  <c r="R195" i="5"/>
  <c r="A196" i="5"/>
  <c r="C196" i="5"/>
  <c r="D196" i="5"/>
  <c r="E196" i="5"/>
  <c r="F196" i="5"/>
  <c r="G196" i="5"/>
  <c r="H196" i="5"/>
  <c r="M196" i="5"/>
  <c r="N196" i="5"/>
  <c r="O196" i="5"/>
  <c r="P196" i="5"/>
  <c r="R196" i="5"/>
  <c r="A197" i="5"/>
  <c r="C197" i="5"/>
  <c r="D197" i="5"/>
  <c r="E197" i="5"/>
  <c r="F197" i="5"/>
  <c r="G197" i="5"/>
  <c r="H197" i="5"/>
  <c r="M197" i="5"/>
  <c r="N197" i="5"/>
  <c r="O197" i="5"/>
  <c r="S197" i="5" s="1"/>
  <c r="P197" i="5"/>
  <c r="R197" i="5"/>
  <c r="A198" i="5"/>
  <c r="C198" i="5"/>
  <c r="D198" i="5"/>
  <c r="E198" i="5"/>
  <c r="F198" i="5"/>
  <c r="G198" i="5"/>
  <c r="H198" i="5"/>
  <c r="T198" i="5" s="1"/>
  <c r="M198" i="5"/>
  <c r="N198" i="5"/>
  <c r="O198" i="5"/>
  <c r="S198" i="5" s="1"/>
  <c r="P198" i="5"/>
  <c r="R198" i="5"/>
  <c r="A199" i="5"/>
  <c r="C199" i="5"/>
  <c r="D199" i="5"/>
  <c r="E199" i="5"/>
  <c r="F199" i="5"/>
  <c r="G199" i="5"/>
  <c r="H199" i="5"/>
  <c r="M199" i="5"/>
  <c r="N199" i="5"/>
  <c r="O199" i="5"/>
  <c r="P199" i="5"/>
  <c r="R199" i="5"/>
  <c r="A200" i="5"/>
  <c r="C200" i="5"/>
  <c r="D200" i="5"/>
  <c r="E200" i="5"/>
  <c r="F200" i="5"/>
  <c r="G200" i="5"/>
  <c r="H200" i="5"/>
  <c r="M200" i="5"/>
  <c r="N200" i="5"/>
  <c r="O200" i="5"/>
  <c r="P200" i="5"/>
  <c r="R200" i="5"/>
  <c r="A201" i="5"/>
  <c r="C201" i="5"/>
  <c r="D201" i="5"/>
  <c r="E201" i="5"/>
  <c r="F201" i="5"/>
  <c r="G201" i="5"/>
  <c r="H201" i="5"/>
  <c r="M201" i="5"/>
  <c r="N201" i="5"/>
  <c r="O201" i="5"/>
  <c r="P201" i="5"/>
  <c r="R201" i="5"/>
  <c r="A202" i="5"/>
  <c r="C202" i="5"/>
  <c r="D202" i="5"/>
  <c r="E202" i="5"/>
  <c r="F202" i="5"/>
  <c r="G202" i="5"/>
  <c r="H202" i="5"/>
  <c r="T202" i="5" s="1"/>
  <c r="M202" i="5"/>
  <c r="N202" i="5"/>
  <c r="S202" i="5" s="1"/>
  <c r="O202" i="5"/>
  <c r="P202" i="5"/>
  <c r="R202" i="5"/>
  <c r="A203" i="5"/>
  <c r="C203" i="5"/>
  <c r="D203" i="5"/>
  <c r="E203" i="5"/>
  <c r="F203" i="5"/>
  <c r="G203" i="5"/>
  <c r="H203" i="5"/>
  <c r="K203" i="5" s="1"/>
  <c r="M203" i="5"/>
  <c r="N203" i="5"/>
  <c r="O203" i="5"/>
  <c r="P203" i="5"/>
  <c r="R203" i="5"/>
  <c r="A204" i="5"/>
  <c r="C204" i="5"/>
  <c r="D204" i="5"/>
  <c r="E204" i="5"/>
  <c r="F204" i="5"/>
  <c r="G204" i="5"/>
  <c r="H204" i="5"/>
  <c r="K204" i="5" s="1"/>
  <c r="M204" i="5"/>
  <c r="N204" i="5"/>
  <c r="O204" i="5"/>
  <c r="P204" i="5"/>
  <c r="R204" i="5"/>
  <c r="A205" i="5"/>
  <c r="C205" i="5"/>
  <c r="D205" i="5"/>
  <c r="E205" i="5"/>
  <c r="F205" i="5"/>
  <c r="G205" i="5"/>
  <c r="H205" i="5"/>
  <c r="T205" i="5" s="1"/>
  <c r="M205" i="5"/>
  <c r="N205" i="5"/>
  <c r="O205" i="5"/>
  <c r="P205" i="5"/>
  <c r="R205" i="5"/>
  <c r="A206" i="5"/>
  <c r="C206" i="5"/>
  <c r="D206" i="5"/>
  <c r="E206" i="5"/>
  <c r="F206" i="5"/>
  <c r="G206" i="5"/>
  <c r="H206" i="5"/>
  <c r="T206" i="5" s="1"/>
  <c r="U206" i="5" s="1"/>
  <c r="M206" i="5"/>
  <c r="S206" i="5" s="1"/>
  <c r="N206" i="5"/>
  <c r="O206" i="5"/>
  <c r="P206" i="5"/>
  <c r="R206" i="5"/>
  <c r="A207" i="5"/>
  <c r="C207" i="5"/>
  <c r="D207" i="5"/>
  <c r="E207" i="5"/>
  <c r="F207" i="5"/>
  <c r="G207" i="5"/>
  <c r="H207" i="5"/>
  <c r="K207" i="5" s="1"/>
  <c r="M207" i="5"/>
  <c r="N207" i="5"/>
  <c r="O207" i="5"/>
  <c r="P207" i="5"/>
  <c r="R207" i="5"/>
  <c r="A208" i="5"/>
  <c r="C208" i="5"/>
  <c r="D208" i="5"/>
  <c r="E208" i="5"/>
  <c r="F208" i="5"/>
  <c r="G208" i="5"/>
  <c r="H208" i="5"/>
  <c r="K208" i="5" s="1"/>
  <c r="M208" i="5"/>
  <c r="N208" i="5"/>
  <c r="O208" i="5"/>
  <c r="P208" i="5"/>
  <c r="R208" i="5"/>
  <c r="A209" i="5"/>
  <c r="C209" i="5"/>
  <c r="D209" i="5"/>
  <c r="E209" i="5"/>
  <c r="F209" i="5"/>
  <c r="G209" i="5"/>
  <c r="H209" i="5"/>
  <c r="K209" i="5" s="1"/>
  <c r="M209" i="5"/>
  <c r="N209" i="5"/>
  <c r="O209" i="5"/>
  <c r="P209" i="5"/>
  <c r="R209" i="5"/>
  <c r="A210" i="5"/>
  <c r="C210" i="5"/>
  <c r="D210" i="5"/>
  <c r="E210" i="5"/>
  <c r="F210" i="5"/>
  <c r="G210" i="5"/>
  <c r="H210" i="5"/>
  <c r="K210" i="5" s="1"/>
  <c r="M210" i="5"/>
  <c r="S210" i="5" s="1"/>
  <c r="N210" i="5"/>
  <c r="O210" i="5"/>
  <c r="P210" i="5"/>
  <c r="R210" i="5"/>
  <c r="A211" i="5"/>
  <c r="C211" i="5"/>
  <c r="D211" i="5"/>
  <c r="E211" i="5"/>
  <c r="F211" i="5"/>
  <c r="G211" i="5"/>
  <c r="H211" i="5"/>
  <c r="M211" i="5"/>
  <c r="N211" i="5"/>
  <c r="O211" i="5"/>
  <c r="P211" i="5"/>
  <c r="R211" i="5"/>
  <c r="A212" i="5"/>
  <c r="C212" i="5"/>
  <c r="D212" i="5"/>
  <c r="E212" i="5"/>
  <c r="F212" i="5"/>
  <c r="G212" i="5"/>
  <c r="H212" i="5"/>
  <c r="M212" i="5"/>
  <c r="N212" i="5"/>
  <c r="O212" i="5"/>
  <c r="P212" i="5"/>
  <c r="R212" i="5"/>
  <c r="A213" i="5"/>
  <c r="C213" i="5"/>
  <c r="D213" i="5"/>
  <c r="E213" i="5"/>
  <c r="F213" i="5"/>
  <c r="G213" i="5"/>
  <c r="H213" i="5"/>
  <c r="M213" i="5"/>
  <c r="N213" i="5"/>
  <c r="O213" i="5"/>
  <c r="S213" i="5" s="1"/>
  <c r="P213" i="5"/>
  <c r="R213" i="5"/>
  <c r="A214" i="5"/>
  <c r="C214" i="5"/>
  <c r="D214" i="5"/>
  <c r="E214" i="5"/>
  <c r="F214" i="5"/>
  <c r="G214" i="5"/>
  <c r="H214" i="5"/>
  <c r="M214" i="5"/>
  <c r="N214" i="5"/>
  <c r="O214" i="5"/>
  <c r="S214" i="5" s="1"/>
  <c r="P214" i="5"/>
  <c r="R214" i="5"/>
  <c r="A215" i="5"/>
  <c r="C215" i="5"/>
  <c r="D215" i="5"/>
  <c r="E215" i="5"/>
  <c r="F215" i="5"/>
  <c r="G215" i="5"/>
  <c r="H215" i="5"/>
  <c r="M215" i="5"/>
  <c r="N215" i="5"/>
  <c r="O215" i="5"/>
  <c r="P215" i="5"/>
  <c r="R215" i="5"/>
  <c r="A216" i="5"/>
  <c r="C216" i="5"/>
  <c r="D216" i="5"/>
  <c r="E216" i="5"/>
  <c r="F216" i="5"/>
  <c r="G216" i="5"/>
  <c r="H216" i="5"/>
  <c r="M216" i="5"/>
  <c r="N216" i="5"/>
  <c r="O216" i="5"/>
  <c r="P216" i="5"/>
  <c r="R216" i="5"/>
  <c r="A217" i="5"/>
  <c r="C217" i="5"/>
  <c r="D217" i="5"/>
  <c r="E217" i="5"/>
  <c r="F217" i="5"/>
  <c r="G217" i="5"/>
  <c r="H217" i="5"/>
  <c r="T217" i="5" s="1"/>
  <c r="M217" i="5"/>
  <c r="N217" i="5"/>
  <c r="O217" i="5"/>
  <c r="P217" i="5"/>
  <c r="R217" i="5"/>
  <c r="A218" i="5"/>
  <c r="C218" i="5"/>
  <c r="D218" i="5"/>
  <c r="E218" i="5"/>
  <c r="F218" i="5"/>
  <c r="G218" i="5"/>
  <c r="H218" i="5"/>
  <c r="M218" i="5"/>
  <c r="N218" i="5"/>
  <c r="S218" i="5" s="1"/>
  <c r="O218" i="5"/>
  <c r="P218" i="5"/>
  <c r="R218" i="5"/>
  <c r="A219" i="5"/>
  <c r="C219" i="5"/>
  <c r="D219" i="5"/>
  <c r="E219" i="5"/>
  <c r="F219" i="5"/>
  <c r="G219" i="5"/>
  <c r="H219" i="5"/>
  <c r="K219" i="5" s="1"/>
  <c r="M219" i="5"/>
  <c r="N219" i="5"/>
  <c r="O219" i="5"/>
  <c r="P219" i="5"/>
  <c r="R219" i="5"/>
  <c r="A220" i="5"/>
  <c r="C220" i="5"/>
  <c r="D220" i="5"/>
  <c r="E220" i="5"/>
  <c r="F220" i="5"/>
  <c r="G220" i="5"/>
  <c r="H220" i="5"/>
  <c r="K220" i="5" s="1"/>
  <c r="M220" i="5"/>
  <c r="N220" i="5"/>
  <c r="O220" i="5"/>
  <c r="P220" i="5"/>
  <c r="R220" i="5"/>
  <c r="A221" i="5"/>
  <c r="C221" i="5"/>
  <c r="D221" i="5"/>
  <c r="E221" i="5"/>
  <c r="F221" i="5"/>
  <c r="G221" i="5"/>
  <c r="H221" i="5"/>
  <c r="K221" i="5" s="1"/>
  <c r="M221" i="5"/>
  <c r="N221" i="5"/>
  <c r="O221" i="5"/>
  <c r="P221" i="5"/>
  <c r="R221" i="5"/>
  <c r="A222" i="5"/>
  <c r="C222" i="5"/>
  <c r="D222" i="5"/>
  <c r="E222" i="5"/>
  <c r="F222" i="5"/>
  <c r="G222" i="5"/>
  <c r="H222" i="5"/>
  <c r="K222" i="5" s="1"/>
  <c r="M222" i="5"/>
  <c r="S222" i="5" s="1"/>
  <c r="N222" i="5"/>
  <c r="O222" i="5"/>
  <c r="P222" i="5"/>
  <c r="R222" i="5"/>
  <c r="A223" i="5"/>
  <c r="C223" i="5"/>
  <c r="D223" i="5"/>
  <c r="E223" i="5"/>
  <c r="F223" i="5"/>
  <c r="G223" i="5"/>
  <c r="H223" i="5"/>
  <c r="K223" i="5" s="1"/>
  <c r="M223" i="5"/>
  <c r="N223" i="5"/>
  <c r="O223" i="5"/>
  <c r="P223" i="5"/>
  <c r="R223" i="5"/>
  <c r="A224" i="5"/>
  <c r="C224" i="5"/>
  <c r="D224" i="5"/>
  <c r="E224" i="5"/>
  <c r="F224" i="5"/>
  <c r="G224" i="5"/>
  <c r="H224" i="5"/>
  <c r="K224" i="5" s="1"/>
  <c r="M224" i="5"/>
  <c r="N224" i="5"/>
  <c r="O224" i="5"/>
  <c r="P224" i="5"/>
  <c r="R224" i="5"/>
  <c r="AC226" i="5"/>
  <c r="AD226" i="5"/>
  <c r="AC227" i="5" s="1"/>
  <c r="AE226" i="5"/>
  <c r="AF226" i="5"/>
  <c r="AG226" i="5"/>
  <c r="AH226" i="5"/>
  <c r="AI226" i="5"/>
  <c r="AJ226" i="5"/>
  <c r="AJ227" i="5" s="1"/>
  <c r="AK226" i="5"/>
  <c r="AL226" i="5"/>
  <c r="AM226" i="5"/>
  <c r="AN226" i="5"/>
  <c r="AO226" i="5"/>
  <c r="AP226" i="5"/>
  <c r="AQ226" i="5"/>
  <c r="AQ227" i="5" s="1"/>
  <c r="AR226" i="5"/>
  <c r="AS226" i="5"/>
  <c r="AT226" i="5"/>
  <c r="AU226" i="5"/>
  <c r="AV226" i="5"/>
  <c r="AW226" i="5"/>
  <c r="AX226" i="5"/>
  <c r="AY226" i="5"/>
  <c r="AZ226" i="5"/>
  <c r="BA226" i="5"/>
  <c r="BB226" i="5"/>
  <c r="BC226" i="5"/>
  <c r="BD226" i="5"/>
  <c r="BE226" i="5"/>
  <c r="BF226" i="5"/>
  <c r="BE227" i="5" s="1"/>
  <c r="BG226" i="5"/>
  <c r="BH226" i="5"/>
  <c r="BI226" i="5"/>
  <c r="BJ226" i="5"/>
  <c r="BK226" i="5"/>
  <c r="BL226" i="5"/>
  <c r="BL227" i="5" s="1"/>
  <c r="BM226" i="5"/>
  <c r="BN226" i="5"/>
  <c r="BO226" i="5"/>
  <c r="BP226" i="5"/>
  <c r="BQ226" i="5"/>
  <c r="BR226" i="5"/>
  <c r="BS226" i="5"/>
  <c r="BT226" i="5"/>
  <c r="BU226" i="5"/>
  <c r="BV226" i="5"/>
  <c r="BW226" i="5"/>
  <c r="BX226" i="5"/>
  <c r="BY226" i="5"/>
  <c r="BZ226" i="5"/>
  <c r="CA226" i="5"/>
  <c r="CB226" i="5"/>
  <c r="CC226" i="5"/>
  <c r="CD226" i="5"/>
  <c r="CE226" i="5"/>
  <c r="CF226" i="5"/>
  <c r="CG226" i="5"/>
  <c r="CH226" i="5"/>
  <c r="CI226" i="5"/>
  <c r="CJ226" i="5"/>
  <c r="CK226" i="5"/>
  <c r="CL226" i="5"/>
  <c r="CM226" i="5"/>
  <c r="AX227" i="5"/>
  <c r="N228" i="5"/>
  <c r="Q228" i="5"/>
  <c r="R228" i="5"/>
  <c r="AC228" i="5"/>
  <c r="AD228" i="5"/>
  <c r="AE228" i="5"/>
  <c r="AF228" i="5"/>
  <c r="AG228" i="5"/>
  <c r="AH228" i="5"/>
  <c r="AI228" i="5"/>
  <c r="AJ228" i="5"/>
  <c r="AJ229" i="5" s="1"/>
  <c r="AK228" i="5"/>
  <c r="AL228" i="5"/>
  <c r="AM228" i="5"/>
  <c r="AN228" i="5"/>
  <c r="AO228" i="5"/>
  <c r="AP228" i="5"/>
  <c r="AQ228" i="5"/>
  <c r="AQ229" i="5" s="1"/>
  <c r="AR228" i="5"/>
  <c r="AS228" i="5"/>
  <c r="AT228" i="5"/>
  <c r="AU228" i="5"/>
  <c r="AV228" i="5"/>
  <c r="AW228" i="5"/>
  <c r="AX228" i="5"/>
  <c r="AY228" i="5"/>
  <c r="AZ228" i="5"/>
  <c r="AX229" i="5" s="1"/>
  <c r="BA228" i="5"/>
  <c r="BB228" i="5"/>
  <c r="BC228" i="5"/>
  <c r="BD228" i="5"/>
  <c r="BE228" i="5"/>
  <c r="BF228" i="5"/>
  <c r="BG228" i="5"/>
  <c r="BH228" i="5"/>
  <c r="BI228" i="5"/>
  <c r="BJ228" i="5"/>
  <c r="BK228" i="5"/>
  <c r="BL228" i="5"/>
  <c r="BL229" i="5" s="1"/>
  <c r="BM228" i="5"/>
  <c r="BN228" i="5"/>
  <c r="BO228" i="5"/>
  <c r="BP228" i="5"/>
  <c r="BQ228" i="5"/>
  <c r="BR228" i="5"/>
  <c r="BS228" i="5"/>
  <c r="BS229" i="5" s="1"/>
  <c r="BT228" i="5"/>
  <c r="BU228" i="5"/>
  <c r="BV228" i="5"/>
  <c r="BW228" i="5"/>
  <c r="BX228" i="5"/>
  <c r="BY228" i="5"/>
  <c r="BZ228" i="5"/>
  <c r="CA228" i="5"/>
  <c r="CB228" i="5"/>
  <c r="BZ229" i="5" s="1"/>
  <c r="CC228" i="5"/>
  <c r="CD228" i="5"/>
  <c r="CE228" i="5"/>
  <c r="CF228" i="5"/>
  <c r="CG228" i="5"/>
  <c r="CH228" i="5"/>
  <c r="CI228" i="5"/>
  <c r="CJ228" i="5"/>
  <c r="CK228" i="5"/>
  <c r="CL228" i="5"/>
  <c r="CM228" i="5"/>
  <c r="AC229" i="5"/>
  <c r="BE229" i="5"/>
  <c r="M231" i="5"/>
  <c r="N231" i="5"/>
  <c r="O231" i="5"/>
  <c r="P231" i="5"/>
  <c r="W231" i="5"/>
  <c r="X231" i="5"/>
  <c r="Y231" i="5"/>
  <c r="Z231" i="5"/>
  <c r="M232" i="5"/>
  <c r="Q232" i="5"/>
  <c r="O233" i="5"/>
  <c r="E245" i="5"/>
  <c r="E256" i="5"/>
  <c r="S220" i="5" l="1"/>
  <c r="S204" i="5"/>
  <c r="S171" i="5"/>
  <c r="S71" i="5"/>
  <c r="S69" i="5"/>
  <c r="S172" i="5"/>
  <c r="S100" i="5"/>
  <c r="S40" i="5"/>
  <c r="V65" i="2"/>
  <c r="N65" i="2" s="1"/>
  <c r="S87" i="2"/>
  <c r="V60" i="2"/>
  <c r="N60" i="2" s="1"/>
  <c r="V56" i="2"/>
  <c r="N56" i="2" s="1"/>
  <c r="Z53" i="2"/>
  <c r="AA53" i="2"/>
  <c r="AD53" i="2"/>
  <c r="Z49" i="2"/>
  <c r="AA49" i="2"/>
  <c r="AD49" i="2"/>
  <c r="Z27" i="2"/>
  <c r="AA27" i="2"/>
  <c r="AD27" i="2"/>
  <c r="L25" i="2"/>
  <c r="Q87" i="2"/>
  <c r="AA15" i="2"/>
  <c r="AD15" i="2"/>
  <c r="U11" i="2"/>
  <c r="U83" i="2"/>
  <c r="AE83" i="2" s="1"/>
  <c r="S215" i="5"/>
  <c r="S209" i="5"/>
  <c r="S200" i="5"/>
  <c r="S199" i="5"/>
  <c r="S193" i="5"/>
  <c r="S183" i="5"/>
  <c r="S177" i="5"/>
  <c r="S168" i="5"/>
  <c r="S167" i="5"/>
  <c r="S161" i="5"/>
  <c r="S157" i="5"/>
  <c r="S146" i="5"/>
  <c r="S144" i="5"/>
  <c r="S138" i="5"/>
  <c r="J138" i="5"/>
  <c r="S136" i="5"/>
  <c r="S134" i="5"/>
  <c r="S132" i="5"/>
  <c r="S130" i="5"/>
  <c r="S128" i="5"/>
  <c r="S118" i="5"/>
  <c r="S116" i="5"/>
  <c r="S65" i="5"/>
  <c r="P10" i="6"/>
  <c r="L10" i="6"/>
  <c r="N10" i="6" s="1"/>
  <c r="S83" i="2"/>
  <c r="AC83" i="2" s="1"/>
  <c r="L73" i="2"/>
  <c r="V73" i="2"/>
  <c r="N73" i="2" s="1"/>
  <c r="AA63" i="2"/>
  <c r="Z63" i="2"/>
  <c r="AC63" i="2"/>
  <c r="AD63" i="2"/>
  <c r="Z40" i="2"/>
  <c r="AA40" i="2"/>
  <c r="AD40" i="2"/>
  <c r="Z37" i="2"/>
  <c r="AD37" i="2"/>
  <c r="K35" i="2"/>
  <c r="J35" i="2" s="1"/>
  <c r="P88" i="2"/>
  <c r="Z24" i="2"/>
  <c r="AA24" i="2"/>
  <c r="AC24" i="2"/>
  <c r="R85" i="2"/>
  <c r="AE11" i="2"/>
  <c r="N233" i="5"/>
  <c r="N234" i="5" s="1"/>
  <c r="S216" i="5"/>
  <c r="E261" i="5"/>
  <c r="Q233" i="5"/>
  <c r="Q234" i="5" s="1"/>
  <c r="M233" i="5"/>
  <c r="M234" i="5" s="1"/>
  <c r="O232" i="5"/>
  <c r="O234" i="5" s="1"/>
  <c r="P228" i="5"/>
  <c r="CG227" i="5"/>
  <c r="BZ227" i="5"/>
  <c r="BS227" i="5"/>
  <c r="S221" i="5"/>
  <c r="K218" i="5"/>
  <c r="K216" i="5"/>
  <c r="K215" i="5"/>
  <c r="S212" i="5"/>
  <c r="S211" i="5"/>
  <c r="S205" i="5"/>
  <c r="K201" i="5"/>
  <c r="K200" i="5"/>
  <c r="K199" i="5"/>
  <c r="S196" i="5"/>
  <c r="S195" i="5"/>
  <c r="S189" i="5"/>
  <c r="S188" i="5"/>
  <c r="K186" i="5"/>
  <c r="K184" i="5"/>
  <c r="K183" i="5"/>
  <c r="S179" i="5"/>
  <c r="S173" i="5"/>
  <c r="K170" i="5"/>
  <c r="K168" i="5"/>
  <c r="K167" i="5"/>
  <c r="S164" i="5"/>
  <c r="S163" i="5"/>
  <c r="K154" i="5"/>
  <c r="K149" i="5"/>
  <c r="L147" i="5"/>
  <c r="S145" i="5"/>
  <c r="K145" i="5"/>
  <c r="S142" i="5"/>
  <c r="S140" i="5"/>
  <c r="S137" i="5"/>
  <c r="S135" i="5"/>
  <c r="K135" i="5"/>
  <c r="S133" i="5"/>
  <c r="K133" i="5"/>
  <c r="S131" i="5"/>
  <c r="K131" i="5"/>
  <c r="S129" i="5"/>
  <c r="K129" i="5"/>
  <c r="K127" i="5"/>
  <c r="S126" i="5"/>
  <c r="L126" i="5"/>
  <c r="L114" i="5"/>
  <c r="K113" i="5"/>
  <c r="S92" i="5"/>
  <c r="S87" i="5"/>
  <c r="S84" i="5"/>
  <c r="S75" i="5"/>
  <c r="S59" i="5"/>
  <c r="S56" i="5"/>
  <c r="S46" i="5"/>
  <c r="S42" i="5"/>
  <c r="BX79" i="2"/>
  <c r="L44" i="2"/>
  <c r="V44" i="2"/>
  <c r="N44" i="2" s="1"/>
  <c r="V35" i="2"/>
  <c r="N35" i="2" s="1"/>
  <c r="Y32" i="2"/>
  <c r="AD32" i="2"/>
  <c r="Z32" i="2"/>
  <c r="AA32" i="2"/>
  <c r="Y20" i="2"/>
  <c r="AD20" i="2"/>
  <c r="Z20" i="2"/>
  <c r="AA20" i="2"/>
  <c r="S219" i="5"/>
  <c r="S203" i="5"/>
  <c r="S187" i="5"/>
  <c r="S11" i="2"/>
  <c r="R233" i="5"/>
  <c r="P233" i="5"/>
  <c r="P234" i="5" s="1"/>
  <c r="R232" i="5"/>
  <c r="R234" i="5" s="1"/>
  <c r="CG229" i="5"/>
  <c r="S224" i="5"/>
  <c r="S223" i="5"/>
  <c r="S217" i="5"/>
  <c r="K214" i="5"/>
  <c r="K213" i="5"/>
  <c r="K212" i="5"/>
  <c r="K211" i="5"/>
  <c r="S208" i="5"/>
  <c r="S207" i="5"/>
  <c r="S201" i="5"/>
  <c r="K197" i="5"/>
  <c r="K196" i="5"/>
  <c r="K195" i="5"/>
  <c r="S192" i="5"/>
  <c r="S191" i="5"/>
  <c r="S185" i="5"/>
  <c r="S184" i="5"/>
  <c r="K182" i="5"/>
  <c r="K181" i="5"/>
  <c r="K180" i="5"/>
  <c r="K179" i="5"/>
  <c r="S176" i="5"/>
  <c r="S175" i="5"/>
  <c r="S169" i="5"/>
  <c r="K163" i="5"/>
  <c r="S151" i="5"/>
  <c r="K150" i="5"/>
  <c r="K143" i="5"/>
  <c r="S141" i="5"/>
  <c r="K141" i="5"/>
  <c r="K123" i="5"/>
  <c r="K111" i="5"/>
  <c r="S110" i="5"/>
  <c r="K109" i="5"/>
  <c r="L89" i="5"/>
  <c r="S88" i="5"/>
  <c r="L88" i="5"/>
  <c r="S60" i="5"/>
  <c r="L29" i="5"/>
  <c r="U15" i="5"/>
  <c r="U26" i="5"/>
  <c r="U16" i="5"/>
  <c r="U60" i="5"/>
  <c r="AA60" i="5" s="1"/>
  <c r="CE79" i="2"/>
  <c r="BC79" i="2"/>
  <c r="AA70" i="2"/>
  <c r="Y70" i="2"/>
  <c r="AF70" i="2" s="1"/>
  <c r="Z70" i="2"/>
  <c r="AC70" i="2"/>
  <c r="AE53" i="2"/>
  <c r="V53" i="2"/>
  <c r="N53" i="2" s="1"/>
  <c r="AE49" i="2"/>
  <c r="L47" i="2"/>
  <c r="Q86" i="2"/>
  <c r="AA34" i="2"/>
  <c r="AE34" i="2"/>
  <c r="L28" i="2"/>
  <c r="V28" i="2"/>
  <c r="N28" i="2" s="1"/>
  <c r="AE27" i="2"/>
  <c r="V27" i="2"/>
  <c r="N27" i="2" s="1"/>
  <c r="K26" i="2"/>
  <c r="J26" i="2" s="1"/>
  <c r="P87" i="2"/>
  <c r="L18" i="2"/>
  <c r="V18" i="2"/>
  <c r="N18" i="2" s="1"/>
  <c r="K107" i="5"/>
  <c r="L98" i="5"/>
  <c r="K97" i="5"/>
  <c r="S82" i="5"/>
  <c r="L80" i="5"/>
  <c r="K64" i="5"/>
  <c r="S61" i="5"/>
  <c r="S54" i="5"/>
  <c r="S48" i="5"/>
  <c r="S32" i="5"/>
  <c r="K15" i="5"/>
  <c r="J8" i="6"/>
  <c r="J68" i="2"/>
  <c r="AA61" i="2"/>
  <c r="AA57" i="2"/>
  <c r="AA54" i="2"/>
  <c r="J54" i="2"/>
  <c r="J51" i="2"/>
  <c r="AA50" i="2"/>
  <c r="V48" i="2"/>
  <c r="N48" i="2" s="1"/>
  <c r="T86" i="2"/>
  <c r="J46" i="2"/>
  <c r="AA43" i="2"/>
  <c r="J43" i="2"/>
  <c r="AB41" i="2"/>
  <c r="S85" i="2"/>
  <c r="Z25" i="2"/>
  <c r="AD19" i="2"/>
  <c r="L106" i="5"/>
  <c r="X105" i="5"/>
  <c r="L96" i="5"/>
  <c r="K95" i="5"/>
  <c r="S94" i="5"/>
  <c r="L94" i="5"/>
  <c r="S91" i="5"/>
  <c r="X79" i="5"/>
  <c r="K78" i="5"/>
  <c r="S73" i="5"/>
  <c r="K61" i="5"/>
  <c r="L50" i="5"/>
  <c r="K48" i="5"/>
  <c r="S44" i="5"/>
  <c r="K34" i="5"/>
  <c r="K32" i="5"/>
  <c r="S28" i="5"/>
  <c r="L23" i="5"/>
  <c r="X22" i="5"/>
  <c r="K20" i="5"/>
  <c r="J69" i="2"/>
  <c r="V61" i="2"/>
  <c r="N61" i="2" s="1"/>
  <c r="J60" i="2"/>
  <c r="AE54" i="2"/>
  <c r="AC47" i="2"/>
  <c r="J42" i="2"/>
  <c r="J37" i="2"/>
  <c r="I89" i="2" s="1"/>
  <c r="AE35" i="2"/>
  <c r="J27" i="2"/>
  <c r="Z19" i="2"/>
  <c r="J19" i="2"/>
  <c r="AD12" i="2"/>
  <c r="AB19" i="2"/>
  <c r="Y17" i="2"/>
  <c r="X27" i="5"/>
  <c r="S21" i="5"/>
  <c r="L19" i="5"/>
  <c r="L17" i="5"/>
  <c r="J52" i="2"/>
  <c r="J50" i="2"/>
  <c r="AE12" i="2"/>
  <c r="AC16" i="2"/>
  <c r="Y73" i="2"/>
  <c r="AF73" i="2" s="1"/>
  <c r="AB66" i="2"/>
  <c r="Y65" i="2"/>
  <c r="AB63" i="2"/>
  <c r="Y57" i="2"/>
  <c r="Y49" i="2"/>
  <c r="AB47" i="2"/>
  <c r="AB45" i="2"/>
  <c r="Y34" i="2"/>
  <c r="Y33" i="2"/>
  <c r="AB26" i="2"/>
  <c r="AB71" i="2"/>
  <c r="AB70" i="2"/>
  <c r="AE66" i="2"/>
  <c r="AE65" i="2"/>
  <c r="AB64" i="2"/>
  <c r="AC60" i="2"/>
  <c r="AB59" i="2"/>
  <c r="AC58" i="2"/>
  <c r="Y58" i="2"/>
  <c r="AF58" i="2" s="1"/>
  <c r="AB57" i="2"/>
  <c r="AB56" i="2"/>
  <c r="Y53" i="2"/>
  <c r="AB51" i="2"/>
  <c r="AC50" i="2"/>
  <c r="Y50" i="2"/>
  <c r="AB49" i="2"/>
  <c r="AB48" i="2"/>
  <c r="Y47" i="2"/>
  <c r="AC44" i="2"/>
  <c r="Y44" i="2"/>
  <c r="AB43" i="2"/>
  <c r="AC42" i="2"/>
  <c r="Y41" i="2"/>
  <c r="AC40" i="2"/>
  <c r="Y40" i="2"/>
  <c r="AF40" i="2" s="1"/>
  <c r="AC36" i="2"/>
  <c r="Y36" i="2"/>
  <c r="AB35" i="2"/>
  <c r="AC34" i="2"/>
  <c r="AC29" i="2"/>
  <c r="Y28" i="2"/>
  <c r="Y26" i="2"/>
  <c r="AB25" i="2"/>
  <c r="AE24" i="2"/>
  <c r="AE18" i="2"/>
  <c r="Y18" i="2"/>
  <c r="AB17" i="2"/>
  <c r="Y16" i="2"/>
  <c r="AF16" i="2" s="1"/>
  <c r="AB65" i="2"/>
  <c r="Y63" i="2"/>
  <c r="AC62" i="2"/>
  <c r="Y62" i="2"/>
  <c r="AF62" i="2" s="1"/>
  <c r="AB60" i="2"/>
  <c r="Y59" i="2"/>
  <c r="AB58" i="2"/>
  <c r="AC54" i="2"/>
  <c r="Y54" i="2"/>
  <c r="AB53" i="2"/>
  <c r="AE52" i="2"/>
  <c r="Y51" i="2"/>
  <c r="AB50" i="2"/>
  <c r="Y45" i="2"/>
  <c r="AB44" i="2"/>
  <c r="AC41" i="2"/>
  <c r="AB40" i="2"/>
  <c r="AB36" i="2"/>
  <c r="AB34" i="2"/>
  <c r="AC33" i="2"/>
  <c r="AE32" i="2"/>
  <c r="AC30" i="2"/>
  <c r="AC28" i="2"/>
  <c r="AB27" i="2"/>
  <c r="AE26" i="2"/>
  <c r="Y24" i="2"/>
  <c r="AE20" i="2"/>
  <c r="AC18" i="2"/>
  <c r="L176" i="5"/>
  <c r="J176" i="5" s="1"/>
  <c r="L52" i="5"/>
  <c r="L109" i="5"/>
  <c r="J109" i="5" s="1"/>
  <c r="L191" i="5"/>
  <c r="J191" i="5" s="1"/>
  <c r="T109" i="5"/>
  <c r="I109" i="5" s="1"/>
  <c r="L61" i="5"/>
  <c r="L183" i="5"/>
  <c r="T97" i="5"/>
  <c r="X97" i="5" s="1"/>
  <c r="L117" i="5"/>
  <c r="L107" i="5"/>
  <c r="J107" i="5" s="1"/>
  <c r="L56" i="5"/>
  <c r="L55" i="5"/>
  <c r="T103" i="5"/>
  <c r="I103" i="5" s="1"/>
  <c r="T209" i="5"/>
  <c r="I209" i="5" s="1"/>
  <c r="L113" i="5"/>
  <c r="L101" i="5"/>
  <c r="L196" i="5"/>
  <c r="J196" i="5" s="1"/>
  <c r="L188" i="5"/>
  <c r="J188" i="5" s="1"/>
  <c r="L180" i="5"/>
  <c r="L171" i="5"/>
  <c r="J171" i="5" s="1"/>
  <c r="L123" i="5"/>
  <c r="L64" i="5"/>
  <c r="T43" i="5"/>
  <c r="W43" i="5" s="1"/>
  <c r="W144" i="5"/>
  <c r="I144" i="5"/>
  <c r="V144" i="5"/>
  <c r="X144" i="5"/>
  <c r="L206" i="5"/>
  <c r="L141" i="5"/>
  <c r="L129" i="5"/>
  <c r="K117" i="5"/>
  <c r="T107" i="5"/>
  <c r="X107" i="5" s="1"/>
  <c r="L105" i="5"/>
  <c r="L99" i="5"/>
  <c r="J99" i="5" s="1"/>
  <c r="L91" i="5"/>
  <c r="J91" i="5" s="1"/>
  <c r="L39" i="5"/>
  <c r="J39" i="5" s="1"/>
  <c r="K26" i="5"/>
  <c r="K16" i="5"/>
  <c r="T160" i="5"/>
  <c r="I160" i="5" s="1"/>
  <c r="T150" i="5"/>
  <c r="W150" i="5" s="1"/>
  <c r="K144" i="5"/>
  <c r="T39" i="5"/>
  <c r="Y39" i="5" s="1"/>
  <c r="T222" i="5"/>
  <c r="V222" i="5" s="1"/>
  <c r="L222" i="5"/>
  <c r="J222" i="5" s="1"/>
  <c r="L166" i="5"/>
  <c r="L144" i="5"/>
  <c r="L97" i="5"/>
  <c r="X52" i="5"/>
  <c r="W140" i="5"/>
  <c r="Z140" i="5"/>
  <c r="T213" i="5"/>
  <c r="I213" i="5" s="1"/>
  <c r="T182" i="5"/>
  <c r="I182" i="5" s="1"/>
  <c r="L182" i="5"/>
  <c r="K165" i="5"/>
  <c r="K162" i="5"/>
  <c r="T154" i="5"/>
  <c r="Y154" i="5" s="1"/>
  <c r="L146" i="5"/>
  <c r="K140" i="5"/>
  <c r="L134" i="5"/>
  <c r="L132" i="5"/>
  <c r="T113" i="5"/>
  <c r="X113" i="5" s="1"/>
  <c r="T91" i="5"/>
  <c r="W91" i="5" s="1"/>
  <c r="K82" i="5"/>
  <c r="L78" i="5"/>
  <c r="W52" i="5"/>
  <c r="T218" i="5"/>
  <c r="I218" i="5" s="1"/>
  <c r="L218" i="5"/>
  <c r="K174" i="5"/>
  <c r="L167" i="5"/>
  <c r="K136" i="5"/>
  <c r="L121" i="5"/>
  <c r="J121" i="5" s="1"/>
  <c r="L115" i="5"/>
  <c r="J115" i="5" s="1"/>
  <c r="K71" i="5"/>
  <c r="T54" i="5"/>
  <c r="I54" i="5" s="1"/>
  <c r="T50" i="5"/>
  <c r="U50" i="5" s="1"/>
  <c r="T201" i="5"/>
  <c r="I201" i="5" s="1"/>
  <c r="L139" i="5"/>
  <c r="J139" i="5" s="1"/>
  <c r="L135" i="5"/>
  <c r="J135" i="5" s="1"/>
  <c r="L125" i="5"/>
  <c r="T121" i="5"/>
  <c r="X121" i="5" s="1"/>
  <c r="T99" i="5"/>
  <c r="X99" i="5" s="1"/>
  <c r="T95" i="5"/>
  <c r="I95" i="5" s="1"/>
  <c r="T70" i="5"/>
  <c r="X70" i="5" s="1"/>
  <c r="L43" i="5"/>
  <c r="J43" i="5" s="1"/>
  <c r="U198" i="5"/>
  <c r="Z198" i="5"/>
  <c r="W198" i="5"/>
  <c r="U190" i="5"/>
  <c r="Z190" i="5"/>
  <c r="W56" i="5"/>
  <c r="V56" i="5"/>
  <c r="I56" i="5"/>
  <c r="X56" i="5"/>
  <c r="Z56" i="5"/>
  <c r="W55" i="5"/>
  <c r="X55" i="5"/>
  <c r="U63" i="5"/>
  <c r="X63" i="5"/>
  <c r="T158" i="5"/>
  <c r="Z158" i="5" s="1"/>
  <c r="L154" i="5"/>
  <c r="L149" i="5"/>
  <c r="I149" i="5"/>
  <c r="V140" i="5"/>
  <c r="L140" i="5"/>
  <c r="I140" i="5"/>
  <c r="L133" i="5"/>
  <c r="L128" i="5"/>
  <c r="T78" i="5"/>
  <c r="U78" i="5" s="1"/>
  <c r="L72" i="5"/>
  <c r="J72" i="5" s="1"/>
  <c r="L71" i="5"/>
  <c r="K67" i="5"/>
  <c r="K59" i="5"/>
  <c r="Y52" i="5"/>
  <c r="U52" i="5"/>
  <c r="I52" i="5"/>
  <c r="L51" i="5"/>
  <c r="K50" i="5"/>
  <c r="J50" i="5" s="1"/>
  <c r="T18" i="5"/>
  <c r="X18" i="5" s="1"/>
  <c r="L223" i="5"/>
  <c r="J223" i="5" s="1"/>
  <c r="L220" i="5"/>
  <c r="J220" i="5" s="1"/>
  <c r="L216" i="5"/>
  <c r="L211" i="5"/>
  <c r="L207" i="5"/>
  <c r="J207" i="5" s="1"/>
  <c r="Z206" i="5"/>
  <c r="L204" i="5"/>
  <c r="J204" i="5" s="1"/>
  <c r="K202" i="5"/>
  <c r="L199" i="5"/>
  <c r="K193" i="5"/>
  <c r="T186" i="5"/>
  <c r="U186" i="5" s="1"/>
  <c r="L186" i="5"/>
  <c r="K185" i="5"/>
  <c r="K173" i="5"/>
  <c r="K169" i="5"/>
  <c r="K161" i="5"/>
  <c r="L145" i="5"/>
  <c r="Z144" i="5"/>
  <c r="L143" i="5"/>
  <c r="J143" i="5" s="1"/>
  <c r="L131" i="5"/>
  <c r="J131" i="5" s="1"/>
  <c r="K125" i="5"/>
  <c r="T115" i="5"/>
  <c r="W115" i="5" s="1"/>
  <c r="K105" i="5"/>
  <c r="L95" i="5"/>
  <c r="T89" i="5"/>
  <c r="Y89" i="5" s="1"/>
  <c r="L86" i="5"/>
  <c r="J86" i="5" s="1"/>
  <c r="L81" i="5"/>
  <c r="J81" i="5" s="1"/>
  <c r="K58" i="5"/>
  <c r="J58" i="5" s="1"/>
  <c r="K55" i="5"/>
  <c r="L48" i="5"/>
  <c r="K47" i="5"/>
  <c r="L34" i="5"/>
  <c r="L31" i="5"/>
  <c r="K30" i="5"/>
  <c r="I15" i="5"/>
  <c r="L198" i="5"/>
  <c r="L190" i="5"/>
  <c r="X182" i="5"/>
  <c r="T178" i="5"/>
  <c r="Z178" i="5" s="1"/>
  <c r="L178" i="5"/>
  <c r="J178" i="5" s="1"/>
  <c r="L160" i="5"/>
  <c r="J160" i="5" s="1"/>
  <c r="L158" i="5"/>
  <c r="J158" i="5" s="1"/>
  <c r="L156" i="5"/>
  <c r="L142" i="5"/>
  <c r="X140" i="5"/>
  <c r="L130" i="5"/>
  <c r="T123" i="5"/>
  <c r="Y123" i="5" s="1"/>
  <c r="L103" i="5"/>
  <c r="J103" i="5" s="1"/>
  <c r="L93" i="5"/>
  <c r="K89" i="5"/>
  <c r="J89" i="5" s="1"/>
  <c r="T81" i="5"/>
  <c r="Y81" i="5" s="1"/>
  <c r="L63" i="5"/>
  <c r="L62" i="5"/>
  <c r="L59" i="5"/>
  <c r="T58" i="5"/>
  <c r="W58" i="5" s="1"/>
  <c r="Z52" i="5"/>
  <c r="T48" i="5"/>
  <c r="U48" i="5" s="1"/>
  <c r="T34" i="5"/>
  <c r="W34" i="5" s="1"/>
  <c r="K22" i="5"/>
  <c r="I177" i="5"/>
  <c r="X177" i="5"/>
  <c r="U194" i="5"/>
  <c r="W194" i="5"/>
  <c r="X194" i="5"/>
  <c r="Z194" i="5"/>
  <c r="V194" i="5"/>
  <c r="U174" i="5"/>
  <c r="Z174" i="5"/>
  <c r="V174" i="5"/>
  <c r="X174" i="5"/>
  <c r="W174" i="5"/>
  <c r="W148" i="5"/>
  <c r="I148" i="5"/>
  <c r="V148" i="5"/>
  <c r="Z148" i="5"/>
  <c r="X148" i="5"/>
  <c r="I189" i="5"/>
  <c r="X189" i="5"/>
  <c r="U202" i="5"/>
  <c r="Z202" i="5"/>
  <c r="V202" i="5"/>
  <c r="W202" i="5"/>
  <c r="X202" i="5"/>
  <c r="I217" i="5"/>
  <c r="X217" i="5"/>
  <c r="I205" i="5"/>
  <c r="X205" i="5"/>
  <c r="W87" i="5"/>
  <c r="I87" i="5"/>
  <c r="V87" i="5"/>
  <c r="X87" i="5"/>
  <c r="Z87" i="5"/>
  <c r="W136" i="5"/>
  <c r="Z136" i="5"/>
  <c r="I136" i="5"/>
  <c r="V136" i="5"/>
  <c r="V83" i="5"/>
  <c r="W83" i="5"/>
  <c r="U75" i="5"/>
  <c r="X75" i="5"/>
  <c r="U71" i="5"/>
  <c r="W71" i="5"/>
  <c r="X71" i="5"/>
  <c r="U59" i="5"/>
  <c r="X59" i="5"/>
  <c r="Y59" i="5"/>
  <c r="W47" i="5"/>
  <c r="X47" i="5"/>
  <c r="U46" i="5"/>
  <c r="X46" i="5"/>
  <c r="K28" i="5"/>
  <c r="L28" i="5"/>
  <c r="K24" i="5"/>
  <c r="L24" i="5"/>
  <c r="L224" i="5"/>
  <c r="J224" i="5" s="1"/>
  <c r="T221" i="5"/>
  <c r="W221" i="5" s="1"/>
  <c r="L219" i="5"/>
  <c r="J219" i="5" s="1"/>
  <c r="K217" i="5"/>
  <c r="L212" i="5"/>
  <c r="T210" i="5"/>
  <c r="L210" i="5"/>
  <c r="J210" i="5" s="1"/>
  <c r="X206" i="5"/>
  <c r="K206" i="5"/>
  <c r="K205" i="5"/>
  <c r="L200" i="5"/>
  <c r="V198" i="5"/>
  <c r="T197" i="5"/>
  <c r="Y197" i="5" s="1"/>
  <c r="L195" i="5"/>
  <c r="L194" i="5"/>
  <c r="X190" i="5"/>
  <c r="K190" i="5"/>
  <c r="K189" i="5"/>
  <c r="X185" i="5"/>
  <c r="L184" i="5"/>
  <c r="T181" i="5"/>
  <c r="Z181" i="5" s="1"/>
  <c r="L179" i="5"/>
  <c r="J179" i="5" s="1"/>
  <c r="K177" i="5"/>
  <c r="X173" i="5"/>
  <c r="L172" i="5"/>
  <c r="J172" i="5" s="1"/>
  <c r="T170" i="5"/>
  <c r="L170" i="5"/>
  <c r="X166" i="5"/>
  <c r="K166" i="5"/>
  <c r="K164" i="5"/>
  <c r="L164" i="5"/>
  <c r="L163" i="5"/>
  <c r="Z162" i="5"/>
  <c r="X161" i="5"/>
  <c r="L152" i="5"/>
  <c r="K148" i="5"/>
  <c r="K142" i="5"/>
  <c r="T142" i="5"/>
  <c r="Y142" i="5" s="1"/>
  <c r="K134" i="5"/>
  <c r="T134" i="5"/>
  <c r="I134" i="5" s="1"/>
  <c r="K130" i="5"/>
  <c r="T130" i="5"/>
  <c r="W130" i="5" s="1"/>
  <c r="W79" i="5"/>
  <c r="W75" i="5"/>
  <c r="K42" i="5"/>
  <c r="T42" i="5"/>
  <c r="V42" i="5" s="1"/>
  <c r="U30" i="5"/>
  <c r="X30" i="5"/>
  <c r="X162" i="5"/>
  <c r="T111" i="5"/>
  <c r="U111" i="5" s="1"/>
  <c r="Z83" i="5"/>
  <c r="K76" i="5"/>
  <c r="L76" i="5"/>
  <c r="U67" i="5"/>
  <c r="W67" i="5"/>
  <c r="X67" i="5"/>
  <c r="K66" i="5"/>
  <c r="T66" i="5"/>
  <c r="X66" i="5" s="1"/>
  <c r="I60" i="5"/>
  <c r="L60" i="5"/>
  <c r="Z166" i="5"/>
  <c r="K152" i="5"/>
  <c r="T152" i="5"/>
  <c r="V152" i="5" s="1"/>
  <c r="K137" i="5"/>
  <c r="L137" i="5"/>
  <c r="W206" i="5"/>
  <c r="K194" i="5"/>
  <c r="W190" i="5"/>
  <c r="W166" i="5"/>
  <c r="I165" i="5"/>
  <c r="X165" i="5"/>
  <c r="L215" i="5"/>
  <c r="T214" i="5"/>
  <c r="Y214" i="5" s="1"/>
  <c r="L214" i="5"/>
  <c r="L208" i="5"/>
  <c r="J208" i="5" s="1"/>
  <c r="V206" i="5"/>
  <c r="L203" i="5"/>
  <c r="J203" i="5" s="1"/>
  <c r="L202" i="5"/>
  <c r="X198" i="5"/>
  <c r="K198" i="5"/>
  <c r="X193" i="5"/>
  <c r="L192" i="5"/>
  <c r="J192" i="5" s="1"/>
  <c r="V190" i="5"/>
  <c r="L187" i="5"/>
  <c r="J187" i="5" s="1"/>
  <c r="Z182" i="5"/>
  <c r="L175" i="5"/>
  <c r="J175" i="5" s="1"/>
  <c r="L174" i="5"/>
  <c r="X169" i="5"/>
  <c r="L168" i="5"/>
  <c r="V166" i="5"/>
  <c r="W162" i="5"/>
  <c r="K156" i="5"/>
  <c r="T156" i="5"/>
  <c r="I156" i="5" s="1"/>
  <c r="K146" i="5"/>
  <c r="T146" i="5"/>
  <c r="X146" i="5" s="1"/>
  <c r="X136" i="5"/>
  <c r="K132" i="5"/>
  <c r="T132" i="5"/>
  <c r="Y132" i="5" s="1"/>
  <c r="K128" i="5"/>
  <c r="T128" i="5"/>
  <c r="Z128" i="5" s="1"/>
  <c r="T127" i="5"/>
  <c r="T119" i="5"/>
  <c r="Y119" i="5" s="1"/>
  <c r="L87" i="5"/>
  <c r="K62" i="5"/>
  <c r="T62" i="5"/>
  <c r="V62" i="5" s="1"/>
  <c r="W31" i="5"/>
  <c r="X31" i="5"/>
  <c r="L150" i="5"/>
  <c r="J150" i="5" s="1"/>
  <c r="L136" i="5"/>
  <c r="K101" i="5"/>
  <c r="K93" i="5"/>
  <c r="L83" i="5"/>
  <c r="L79" i="5"/>
  <c r="L75" i="5"/>
  <c r="K74" i="5"/>
  <c r="L68" i="5"/>
  <c r="J68" i="5" s="1"/>
  <c r="W63" i="5"/>
  <c r="Y56" i="5"/>
  <c r="U56" i="5"/>
  <c r="K51" i="5"/>
  <c r="K46" i="5"/>
  <c r="T38" i="5"/>
  <c r="X38" i="5" s="1"/>
  <c r="L35" i="5"/>
  <c r="K27" i="5"/>
  <c r="L20" i="5"/>
  <c r="K83" i="5"/>
  <c r="K79" i="5"/>
  <c r="K75" i="5"/>
  <c r="L44" i="5"/>
  <c r="J44" i="5" s="1"/>
  <c r="K35" i="5"/>
  <c r="L32" i="5"/>
  <c r="J32" i="5" s="1"/>
  <c r="L162" i="5"/>
  <c r="L148" i="5"/>
  <c r="L127" i="5"/>
  <c r="L119" i="5"/>
  <c r="J119" i="5" s="1"/>
  <c r="L111" i="5"/>
  <c r="L67" i="5"/>
  <c r="K63" i="5"/>
  <c r="L47" i="5"/>
  <c r="L221" i="5"/>
  <c r="J221" i="5" s="1"/>
  <c r="Y217" i="5"/>
  <c r="U217" i="5"/>
  <c r="L217" i="5"/>
  <c r="L213" i="5"/>
  <c r="L209" i="5"/>
  <c r="J209" i="5" s="1"/>
  <c r="Y205" i="5"/>
  <c r="U205" i="5"/>
  <c r="L205" i="5"/>
  <c r="L201" i="5"/>
  <c r="L197" i="5"/>
  <c r="Y193" i="5"/>
  <c r="U193" i="5"/>
  <c r="L193" i="5"/>
  <c r="Y189" i="5"/>
  <c r="U189" i="5"/>
  <c r="L189" i="5"/>
  <c r="Y185" i="5"/>
  <c r="U185" i="5"/>
  <c r="L185" i="5"/>
  <c r="L181" i="5"/>
  <c r="Y177" i="5"/>
  <c r="U177" i="5"/>
  <c r="L177" i="5"/>
  <c r="Y173" i="5"/>
  <c r="U173" i="5"/>
  <c r="L173" i="5"/>
  <c r="Y169" i="5"/>
  <c r="U169" i="5"/>
  <c r="L169" i="5"/>
  <c r="Y165" i="5"/>
  <c r="U165" i="5"/>
  <c r="L165" i="5"/>
  <c r="Y161" i="5"/>
  <c r="U161" i="5"/>
  <c r="L161" i="5"/>
  <c r="S160" i="5"/>
  <c r="K155" i="5"/>
  <c r="T155" i="5"/>
  <c r="S152" i="5"/>
  <c r="K151" i="5"/>
  <c r="T151" i="5"/>
  <c r="S149" i="5"/>
  <c r="S158" i="5"/>
  <c r="K153" i="5"/>
  <c r="T153" i="5"/>
  <c r="S148" i="5"/>
  <c r="K147" i="5"/>
  <c r="H225" i="5"/>
  <c r="T224" i="5"/>
  <c r="T220" i="5"/>
  <c r="W217" i="5"/>
  <c r="T216" i="5"/>
  <c r="T212" i="5"/>
  <c r="T208" i="5"/>
  <c r="I206" i="5"/>
  <c r="W205" i="5"/>
  <c r="T204" i="5"/>
  <c r="I202" i="5"/>
  <c r="T200" i="5"/>
  <c r="I198" i="5"/>
  <c r="T196" i="5"/>
  <c r="I194" i="5"/>
  <c r="W193" i="5"/>
  <c r="T192" i="5"/>
  <c r="I190" i="5"/>
  <c r="W189" i="5"/>
  <c r="T188" i="5"/>
  <c r="W185" i="5"/>
  <c r="T184" i="5"/>
  <c r="T180" i="5"/>
  <c r="W177" i="5"/>
  <c r="T176" i="5"/>
  <c r="I174" i="5"/>
  <c r="W173" i="5"/>
  <c r="T172" i="5"/>
  <c r="W169" i="5"/>
  <c r="T168" i="5"/>
  <c r="I166" i="5"/>
  <c r="W165" i="5"/>
  <c r="T164" i="5"/>
  <c r="V162" i="5"/>
  <c r="I162" i="5"/>
  <c r="W161" i="5"/>
  <c r="K159" i="5"/>
  <c r="J159" i="5" s="1"/>
  <c r="T159" i="5"/>
  <c r="S156" i="5"/>
  <c r="L155" i="5"/>
  <c r="T223" i="5"/>
  <c r="T219" i="5"/>
  <c r="Z217" i="5"/>
  <c r="V217" i="5"/>
  <c r="T215" i="5"/>
  <c r="T211" i="5"/>
  <c r="T207" i="5"/>
  <c r="Y206" i="5"/>
  <c r="Z205" i="5"/>
  <c r="V205" i="5"/>
  <c r="T203" i="5"/>
  <c r="Y202" i="5"/>
  <c r="T199" i="5"/>
  <c r="Y198" i="5"/>
  <c r="T195" i="5"/>
  <c r="Y194" i="5"/>
  <c r="Z193" i="5"/>
  <c r="V193" i="5"/>
  <c r="T191" i="5"/>
  <c r="Y190" i="5"/>
  <c r="Z189" i="5"/>
  <c r="V189" i="5"/>
  <c r="T187" i="5"/>
  <c r="Z185" i="5"/>
  <c r="V185" i="5"/>
  <c r="T183" i="5"/>
  <c r="T179" i="5"/>
  <c r="Z177" i="5"/>
  <c r="V177" i="5"/>
  <c r="T175" i="5"/>
  <c r="Y174" i="5"/>
  <c r="Z173" i="5"/>
  <c r="V173" i="5"/>
  <c r="T171" i="5"/>
  <c r="Z169" i="5"/>
  <c r="V169" i="5"/>
  <c r="T167" i="5"/>
  <c r="Y166" i="5"/>
  <c r="Z165" i="5"/>
  <c r="V165" i="5"/>
  <c r="T163" i="5"/>
  <c r="Y162" i="5"/>
  <c r="Z161" i="5"/>
  <c r="V161" i="5"/>
  <c r="K157" i="5"/>
  <c r="J157" i="5" s="1"/>
  <c r="T157" i="5"/>
  <c r="S154" i="5"/>
  <c r="L153" i="5"/>
  <c r="L151" i="5"/>
  <c r="S150" i="5"/>
  <c r="K126" i="5"/>
  <c r="T126" i="5"/>
  <c r="X125" i="5"/>
  <c r="S123" i="5"/>
  <c r="U121" i="5"/>
  <c r="K118" i="5"/>
  <c r="J118" i="5" s="1"/>
  <c r="T118" i="5"/>
  <c r="X117" i="5"/>
  <c r="S115" i="5"/>
  <c r="K110" i="5"/>
  <c r="J110" i="5" s="1"/>
  <c r="T110" i="5"/>
  <c r="S107" i="5"/>
  <c r="U105" i="5"/>
  <c r="Y105" i="5"/>
  <c r="W105" i="5"/>
  <c r="K102" i="5"/>
  <c r="J102" i="5" s="1"/>
  <c r="T102" i="5"/>
  <c r="X101" i="5"/>
  <c r="S99" i="5"/>
  <c r="K94" i="5"/>
  <c r="T94" i="5"/>
  <c r="X93" i="5"/>
  <c r="S85" i="5"/>
  <c r="K69" i="5"/>
  <c r="T69" i="5"/>
  <c r="L69" i="5"/>
  <c r="Y148" i="5"/>
  <c r="U148" i="5"/>
  <c r="T145" i="5"/>
  <c r="Y144" i="5"/>
  <c r="U144" i="5"/>
  <c r="T141" i="5"/>
  <c r="Y140" i="5"/>
  <c r="U140" i="5"/>
  <c r="AA138" i="5"/>
  <c r="T137" i="5"/>
  <c r="Y136" i="5"/>
  <c r="U136" i="5"/>
  <c r="T133" i="5"/>
  <c r="T129" i="5"/>
  <c r="V125" i="5"/>
  <c r="K124" i="5"/>
  <c r="T124" i="5"/>
  <c r="S121" i="5"/>
  <c r="V117" i="5"/>
  <c r="K116" i="5"/>
  <c r="J116" i="5" s="1"/>
  <c r="T116" i="5"/>
  <c r="S113" i="5"/>
  <c r="K108" i="5"/>
  <c r="T108" i="5"/>
  <c r="Z105" i="5"/>
  <c r="S105" i="5"/>
  <c r="V101" i="5"/>
  <c r="K100" i="5"/>
  <c r="T100" i="5"/>
  <c r="S97" i="5"/>
  <c r="V93" i="5"/>
  <c r="K92" i="5"/>
  <c r="T92" i="5"/>
  <c r="T85" i="5"/>
  <c r="K85" i="5"/>
  <c r="L85" i="5"/>
  <c r="S127" i="5"/>
  <c r="U125" i="5"/>
  <c r="Y125" i="5"/>
  <c r="W125" i="5"/>
  <c r="K122" i="5"/>
  <c r="J122" i="5" s="1"/>
  <c r="T122" i="5"/>
  <c r="S119" i="5"/>
  <c r="U117" i="5"/>
  <c r="Y117" i="5"/>
  <c r="W117" i="5"/>
  <c r="K114" i="5"/>
  <c r="T114" i="5"/>
  <c r="S111" i="5"/>
  <c r="K106" i="5"/>
  <c r="T106" i="5"/>
  <c r="S103" i="5"/>
  <c r="U101" i="5"/>
  <c r="Y101" i="5"/>
  <c r="W101" i="5"/>
  <c r="K98" i="5"/>
  <c r="T98" i="5"/>
  <c r="S95" i="5"/>
  <c r="U93" i="5"/>
  <c r="Y93" i="5"/>
  <c r="W93" i="5"/>
  <c r="K87" i="5"/>
  <c r="S83" i="5"/>
  <c r="L82" i="5"/>
  <c r="K77" i="5"/>
  <c r="T77" i="5"/>
  <c r="L77" i="5"/>
  <c r="S76" i="5"/>
  <c r="T147" i="5"/>
  <c r="T143" i="5"/>
  <c r="T139" i="5"/>
  <c r="T135" i="5"/>
  <c r="T131" i="5"/>
  <c r="Z125" i="5"/>
  <c r="S125" i="5"/>
  <c r="L124" i="5"/>
  <c r="K120" i="5"/>
  <c r="J120" i="5" s="1"/>
  <c r="T120" i="5"/>
  <c r="Z117" i="5"/>
  <c r="S117" i="5"/>
  <c r="K112" i="5"/>
  <c r="J112" i="5" s="1"/>
  <c r="T112" i="5"/>
  <c r="S109" i="5"/>
  <c r="L108" i="5"/>
  <c r="V105" i="5"/>
  <c r="I105" i="5"/>
  <c r="K104" i="5"/>
  <c r="J104" i="5" s="1"/>
  <c r="T104" i="5"/>
  <c r="Z101" i="5"/>
  <c r="S101" i="5"/>
  <c r="L100" i="5"/>
  <c r="K96" i="5"/>
  <c r="T96" i="5"/>
  <c r="Z93" i="5"/>
  <c r="S93" i="5"/>
  <c r="L92" i="5"/>
  <c r="K90" i="5"/>
  <c r="T90" i="5"/>
  <c r="L90" i="5"/>
  <c r="I82" i="5"/>
  <c r="V82" i="5"/>
  <c r="Z82" i="5"/>
  <c r="U82" i="5"/>
  <c r="W82" i="5"/>
  <c r="X82" i="5"/>
  <c r="K73" i="5"/>
  <c r="T73" i="5"/>
  <c r="L73" i="5"/>
  <c r="S89" i="5"/>
  <c r="T86" i="5"/>
  <c r="K80" i="5"/>
  <c r="J80" i="5" s="1"/>
  <c r="S78" i="5"/>
  <c r="S77" i="5"/>
  <c r="L74" i="5"/>
  <c r="S74" i="5"/>
  <c r="S72" i="5"/>
  <c r="L70" i="5"/>
  <c r="J70" i="5" s="1"/>
  <c r="S70" i="5"/>
  <c r="S68" i="5"/>
  <c r="L66" i="5"/>
  <c r="S66" i="5"/>
  <c r="S64" i="5"/>
  <c r="K84" i="5"/>
  <c r="T84" i="5"/>
  <c r="U83" i="5"/>
  <c r="Y83" i="5"/>
  <c r="U74" i="5"/>
  <c r="Y74" i="5"/>
  <c r="I74" i="5"/>
  <c r="V74" i="5"/>
  <c r="Z74" i="5"/>
  <c r="W74" i="5"/>
  <c r="I4" i="5"/>
  <c r="K88" i="5"/>
  <c r="T88" i="5"/>
  <c r="U87" i="5"/>
  <c r="Y87" i="5"/>
  <c r="L84" i="5"/>
  <c r="X83" i="5"/>
  <c r="I83" i="5"/>
  <c r="S81" i="5"/>
  <c r="U79" i="5"/>
  <c r="Y79" i="5"/>
  <c r="I79" i="5"/>
  <c r="V79" i="5"/>
  <c r="Z79" i="5"/>
  <c r="K65" i="5"/>
  <c r="J65" i="5" s="1"/>
  <c r="T65" i="5"/>
  <c r="K57" i="5"/>
  <c r="T57" i="5"/>
  <c r="K49" i="5"/>
  <c r="T49" i="5"/>
  <c r="S45" i="5"/>
  <c r="K33" i="5"/>
  <c r="T33" i="5"/>
  <c r="S29" i="5"/>
  <c r="K21" i="5"/>
  <c r="T21" i="5"/>
  <c r="L18" i="5"/>
  <c r="J18" i="5" s="1"/>
  <c r="S18" i="5"/>
  <c r="L15" i="5"/>
  <c r="I5" i="5"/>
  <c r="S15" i="5"/>
  <c r="V72" i="2"/>
  <c r="N72" i="2" s="1"/>
  <c r="V38" i="2"/>
  <c r="N38" i="2" s="1"/>
  <c r="O85" i="2"/>
  <c r="R87" i="2"/>
  <c r="Z75" i="5"/>
  <c r="V75" i="5"/>
  <c r="I75" i="5"/>
  <c r="Z71" i="5"/>
  <c r="V71" i="5"/>
  <c r="I71" i="5"/>
  <c r="Z67" i="5"/>
  <c r="V67" i="5"/>
  <c r="I67" i="5"/>
  <c r="Z63" i="5"/>
  <c r="V63" i="5"/>
  <c r="I63" i="5"/>
  <c r="S62" i="5"/>
  <c r="T61" i="5"/>
  <c r="K60" i="5"/>
  <c r="W59" i="5"/>
  <c r="S57" i="5"/>
  <c r="U55" i="5"/>
  <c r="Y55" i="5"/>
  <c r="I55" i="5"/>
  <c r="V55" i="5"/>
  <c r="Z55" i="5"/>
  <c r="K52" i="5"/>
  <c r="X51" i="5"/>
  <c r="S49" i="5"/>
  <c r="I46" i="5"/>
  <c r="V46" i="5"/>
  <c r="Z46" i="5"/>
  <c r="W46" i="5"/>
  <c r="S39" i="5"/>
  <c r="L38" i="5"/>
  <c r="J38" i="5" s="1"/>
  <c r="K37" i="5"/>
  <c r="J37" i="5" s="1"/>
  <c r="T37" i="5"/>
  <c r="K36" i="5"/>
  <c r="J36" i="5" s="1"/>
  <c r="X35" i="5"/>
  <c r="S34" i="5"/>
  <c r="S33" i="5"/>
  <c r="K31" i="5"/>
  <c r="I30" i="5"/>
  <c r="V30" i="5"/>
  <c r="Z30" i="5"/>
  <c r="W30" i="5"/>
  <c r="L26" i="5"/>
  <c r="S26" i="5"/>
  <c r="S25" i="5"/>
  <c r="K25" i="5"/>
  <c r="J25" i="5" s="1"/>
  <c r="T25" i="5"/>
  <c r="L22" i="5"/>
  <c r="S22" i="5"/>
  <c r="S20" i="5"/>
  <c r="K19" i="5"/>
  <c r="L16" i="5"/>
  <c r="S16" i="5"/>
  <c r="M4" i="5"/>
  <c r="N4" i="5" s="1"/>
  <c r="M3" i="5"/>
  <c r="K47" i="2"/>
  <c r="J47" i="2" s="1"/>
  <c r="P86" i="2"/>
  <c r="T80" i="5"/>
  <c r="T76" i="5"/>
  <c r="Y75" i="5"/>
  <c r="T72" i="5"/>
  <c r="Y71" i="5"/>
  <c r="T68" i="5"/>
  <c r="Y67" i="5"/>
  <c r="T64" i="5"/>
  <c r="Y63" i="5"/>
  <c r="L57" i="5"/>
  <c r="S55" i="5"/>
  <c r="L54" i="5"/>
  <c r="J54" i="5" s="1"/>
  <c r="K53" i="5"/>
  <c r="J53" i="5" s="1"/>
  <c r="T53" i="5"/>
  <c r="L49" i="5"/>
  <c r="U47" i="5"/>
  <c r="Y47" i="5"/>
  <c r="I47" i="5"/>
  <c r="V47" i="5"/>
  <c r="Z47" i="5"/>
  <c r="Y46" i="5"/>
  <c r="S43" i="5"/>
  <c r="L42" i="5"/>
  <c r="K41" i="5"/>
  <c r="J41" i="5" s="1"/>
  <c r="T41" i="5"/>
  <c r="K40" i="5"/>
  <c r="J40" i="5" s="1"/>
  <c r="S38" i="5"/>
  <c r="S37" i="5"/>
  <c r="L33" i="5"/>
  <c r="U31" i="5"/>
  <c r="Y31" i="5"/>
  <c r="I31" i="5"/>
  <c r="V31" i="5"/>
  <c r="Z31" i="5"/>
  <c r="Y30" i="5"/>
  <c r="L27" i="5"/>
  <c r="S27" i="5"/>
  <c r="AA26" i="5"/>
  <c r="S24" i="5"/>
  <c r="K23" i="5"/>
  <c r="U22" i="5"/>
  <c r="Y22" i="5"/>
  <c r="I22" i="5"/>
  <c r="V22" i="5"/>
  <c r="Z22" i="5"/>
  <c r="W22" i="5"/>
  <c r="I6" i="5"/>
  <c r="I3" i="5"/>
  <c r="P8" i="6"/>
  <c r="P11" i="6" s="1"/>
  <c r="N21" i="6" s="1"/>
  <c r="L8" i="6"/>
  <c r="N8" i="6" s="1"/>
  <c r="N11" i="6" s="1"/>
  <c r="N23" i="6" s="1"/>
  <c r="K70" i="2"/>
  <c r="J70" i="2" s="1"/>
  <c r="L70" i="2"/>
  <c r="AF66" i="2"/>
  <c r="I59" i="5"/>
  <c r="V59" i="5"/>
  <c r="Z59" i="5"/>
  <c r="S58" i="5"/>
  <c r="K56" i="5"/>
  <c r="S53" i="5"/>
  <c r="U51" i="5"/>
  <c r="Y51" i="5"/>
  <c r="I51" i="5"/>
  <c r="V51" i="5"/>
  <c r="Z51" i="5"/>
  <c r="S50" i="5"/>
  <c r="L46" i="5"/>
  <c r="K45" i="5"/>
  <c r="J45" i="5" s="1"/>
  <c r="T45" i="5"/>
  <c r="S41" i="5"/>
  <c r="U35" i="5"/>
  <c r="Y35" i="5"/>
  <c r="I35" i="5"/>
  <c r="V35" i="5"/>
  <c r="Z35" i="5"/>
  <c r="L30" i="5"/>
  <c r="K29" i="5"/>
  <c r="J29" i="5" s="1"/>
  <c r="T29" i="5"/>
  <c r="U27" i="5"/>
  <c r="Y27" i="5"/>
  <c r="I27" i="5"/>
  <c r="V27" i="5"/>
  <c r="Z27" i="5"/>
  <c r="W27" i="5"/>
  <c r="L21" i="5"/>
  <c r="K17" i="5"/>
  <c r="T17" i="5"/>
  <c r="U14" i="5"/>
  <c r="M14" i="5"/>
  <c r="BQ79" i="2"/>
  <c r="BJ79" i="2"/>
  <c r="AO79" i="2"/>
  <c r="AH79" i="2"/>
  <c r="J73" i="2"/>
  <c r="AB72" i="2"/>
  <c r="Y72" i="2"/>
  <c r="AF72" i="2" s="1"/>
  <c r="AC72" i="2"/>
  <c r="Z72" i="2"/>
  <c r="AD72" i="2"/>
  <c r="J65" i="2"/>
  <c r="V64" i="2"/>
  <c r="N64" i="2" s="1"/>
  <c r="O87" i="2"/>
  <c r="O90" i="2" s="1"/>
  <c r="V62" i="2"/>
  <c r="N62" i="2" s="1"/>
  <c r="V49" i="2"/>
  <c r="N49" i="2" s="1"/>
  <c r="U85" i="2"/>
  <c r="V39" i="2"/>
  <c r="N39" i="2" s="1"/>
  <c r="L39" i="2"/>
  <c r="J39" i="2" s="1"/>
  <c r="Q85" i="2"/>
  <c r="T24" i="5"/>
  <c r="T20" i="5"/>
  <c r="AA15" i="5"/>
  <c r="CL79" i="2"/>
  <c r="CE77" i="2"/>
  <c r="BQ77" i="2"/>
  <c r="BJ77" i="2"/>
  <c r="BC77" i="2"/>
  <c r="AO77" i="2"/>
  <c r="AH77" i="2"/>
  <c r="Y64" i="2"/>
  <c r="AC64" i="2"/>
  <c r="Z64" i="2"/>
  <c r="AD64" i="2"/>
  <c r="AA64" i="2"/>
  <c r="AE64" i="2"/>
  <c r="AF63" i="2"/>
  <c r="Z55" i="2"/>
  <c r="AD55" i="2"/>
  <c r="AA55" i="2"/>
  <c r="AE55" i="2"/>
  <c r="Y55" i="2"/>
  <c r="AB55" i="2"/>
  <c r="AC55" i="2"/>
  <c r="Z46" i="2"/>
  <c r="AD46" i="2"/>
  <c r="Y46" i="2"/>
  <c r="AE46" i="2"/>
  <c r="AA46" i="2"/>
  <c r="AB46" i="2"/>
  <c r="AC46" i="2"/>
  <c r="T85" i="2"/>
  <c r="K45" i="2"/>
  <c r="J45" i="2" s="1"/>
  <c r="P85" i="2"/>
  <c r="P90" i="2" s="1"/>
  <c r="T44" i="5"/>
  <c r="T40" i="5"/>
  <c r="T36" i="5"/>
  <c r="T32" i="5"/>
  <c r="T28" i="5"/>
  <c r="T23" i="5"/>
  <c r="T19" i="5"/>
  <c r="Z16" i="5"/>
  <c r="CL77" i="2"/>
  <c r="AE72" i="2"/>
  <c r="Y71" i="2"/>
  <c r="AF71" i="2" s="1"/>
  <c r="AC71" i="2"/>
  <c r="Z71" i="2"/>
  <c r="AD71" i="2"/>
  <c r="AA71" i="2"/>
  <c r="AE71" i="2"/>
  <c r="V71" i="2"/>
  <c r="N71" i="2" s="1"/>
  <c r="I84" i="2"/>
  <c r="Q84" i="2"/>
  <c r="U84" i="2"/>
  <c r="O86" i="2"/>
  <c r="S86" i="2"/>
  <c r="Q88" i="2"/>
  <c r="U88" i="2"/>
  <c r="P89" i="2"/>
  <c r="T89" i="2"/>
  <c r="R84" i="2"/>
  <c r="V84" i="2"/>
  <c r="R88" i="2"/>
  <c r="Q89" i="2"/>
  <c r="U89" i="2"/>
  <c r="V70" i="2"/>
  <c r="N70" i="2" s="1"/>
  <c r="V66" i="2"/>
  <c r="N66" i="2" s="1"/>
  <c r="V63" i="2"/>
  <c r="N63" i="2" s="1"/>
  <c r="V57" i="2"/>
  <c r="N57" i="2" s="1"/>
  <c r="K66" i="2"/>
  <c r="J66" i="2" s="1"/>
  <c r="AD65" i="2"/>
  <c r="Z65" i="2"/>
  <c r="K62" i="2"/>
  <c r="J62" i="2" s="1"/>
  <c r="Y61" i="2"/>
  <c r="AC61" i="2"/>
  <c r="AA60" i="2"/>
  <c r="V59" i="2"/>
  <c r="N59" i="2" s="1"/>
  <c r="V58" i="2"/>
  <c r="N58" i="2" s="1"/>
  <c r="J57" i="2"/>
  <c r="Y56" i="2"/>
  <c r="AC56" i="2"/>
  <c r="Z56" i="2"/>
  <c r="AD56" i="2"/>
  <c r="AB52" i="2"/>
  <c r="V51" i="2"/>
  <c r="N51" i="2" s="1"/>
  <c r="V50" i="2"/>
  <c r="N50" i="2" s="1"/>
  <c r="AF50" i="2"/>
  <c r="J49" i="2"/>
  <c r="Y48" i="2"/>
  <c r="AC48" i="2"/>
  <c r="Z48" i="2"/>
  <c r="AD48" i="2"/>
  <c r="V47" i="2"/>
  <c r="N47" i="2" s="1"/>
  <c r="Z38" i="2"/>
  <c r="AD38" i="2"/>
  <c r="Y38" i="2"/>
  <c r="AE38" i="2"/>
  <c r="AA38" i="2"/>
  <c r="AB38" i="2"/>
  <c r="K34" i="2"/>
  <c r="J34" i="2" s="1"/>
  <c r="V34" i="2"/>
  <c r="V22" i="2"/>
  <c r="N22" i="2" s="1"/>
  <c r="K20" i="2"/>
  <c r="J20" i="2" s="1"/>
  <c r="V20" i="2"/>
  <c r="N20" i="2" s="1"/>
  <c r="J15" i="2"/>
  <c r="AE70" i="2"/>
  <c r="AC65" i="2"/>
  <c r="AF65" i="2" s="1"/>
  <c r="AE63" i="2"/>
  <c r="AB61" i="2"/>
  <c r="AE60" i="2"/>
  <c r="Z59" i="2"/>
  <c r="AF59" i="2" s="1"/>
  <c r="AD59" i="2"/>
  <c r="AA59" i="2"/>
  <c r="AE59" i="2"/>
  <c r="AE56" i="2"/>
  <c r="L53" i="2"/>
  <c r="Z51" i="2"/>
  <c r="AD51" i="2"/>
  <c r="AA51" i="2"/>
  <c r="AE51" i="2"/>
  <c r="AE48" i="2"/>
  <c r="V43" i="2"/>
  <c r="N43" i="2" s="1"/>
  <c r="V42" i="2"/>
  <c r="N42" i="2" s="1"/>
  <c r="Z60" i="2"/>
  <c r="AF60" i="2" s="1"/>
  <c r="AD60" i="2"/>
  <c r="V55" i="2"/>
  <c r="N55" i="2" s="1"/>
  <c r="V54" i="2"/>
  <c r="N54" i="2" s="1"/>
  <c r="AF54" i="2"/>
  <c r="J53" i="2"/>
  <c r="Y52" i="2"/>
  <c r="AC52" i="2"/>
  <c r="Z52" i="2"/>
  <c r="AD52" i="2"/>
  <c r="V46" i="2"/>
  <c r="N46" i="2" s="1"/>
  <c r="Z42" i="2"/>
  <c r="AD42" i="2"/>
  <c r="Y42" i="2"/>
  <c r="AF42" i="2" s="1"/>
  <c r="AE42" i="2"/>
  <c r="AA42" i="2"/>
  <c r="AB42" i="2"/>
  <c r="V37" i="2"/>
  <c r="V23" i="2"/>
  <c r="N23" i="2" s="1"/>
  <c r="J16" i="2"/>
  <c r="V45" i="2"/>
  <c r="N45" i="2" s="1"/>
  <c r="V41" i="2"/>
  <c r="N41" i="2" s="1"/>
  <c r="Y37" i="2"/>
  <c r="AA37" i="2"/>
  <c r="AE37" i="2"/>
  <c r="AF36" i="2"/>
  <c r="J32" i="2"/>
  <c r="J31" i="2"/>
  <c r="J28" i="2"/>
  <c r="AF26" i="2"/>
  <c r="V25" i="2"/>
  <c r="Y23" i="2"/>
  <c r="AC23" i="2"/>
  <c r="Z23" i="2"/>
  <c r="AE23" i="2"/>
  <c r="AB23" i="2"/>
  <c r="Z22" i="2"/>
  <c r="AD22" i="2"/>
  <c r="AB22" i="2"/>
  <c r="Y22" i="2"/>
  <c r="AE22" i="2"/>
  <c r="AA21" i="2"/>
  <c r="AE21" i="2"/>
  <c r="Y21" i="2"/>
  <c r="AD21" i="2"/>
  <c r="AB21" i="2"/>
  <c r="V15" i="2"/>
  <c r="N15" i="2" s="1"/>
  <c r="H6" i="2"/>
  <c r="V14" i="2"/>
  <c r="N14" i="2" s="1"/>
  <c r="H7" i="2"/>
  <c r="AC57" i="2"/>
  <c r="AC53" i="2"/>
  <c r="AF53" i="2" s="1"/>
  <c r="AC49" i="2"/>
  <c r="AF49" i="2" s="1"/>
  <c r="AE47" i="2"/>
  <c r="AA47" i="2"/>
  <c r="AA45" i="2"/>
  <c r="AE45" i="2"/>
  <c r="Y43" i="2"/>
  <c r="AC43" i="2"/>
  <c r="AA41" i="2"/>
  <c r="AE41" i="2"/>
  <c r="Y39" i="2"/>
  <c r="AF39" i="2" s="1"/>
  <c r="AC39" i="2"/>
  <c r="AC37" i="2"/>
  <c r="V31" i="2"/>
  <c r="N31" i="2" s="1"/>
  <c r="V30" i="2"/>
  <c r="N30" i="2" s="1"/>
  <c r="AF28" i="2"/>
  <c r="J25" i="2"/>
  <c r="V24" i="2"/>
  <c r="N24" i="2" s="1"/>
  <c r="V17" i="2"/>
  <c r="N17" i="2" s="1"/>
  <c r="Y15" i="2"/>
  <c r="AC15" i="2"/>
  <c r="AB15" i="2"/>
  <c r="Z15" i="2"/>
  <c r="AE15" i="2"/>
  <c r="Z14" i="2"/>
  <c r="AD14" i="2"/>
  <c r="Y14" i="2"/>
  <c r="AF14" i="2" s="1"/>
  <c r="AE14" i="2"/>
  <c r="AB14" i="2"/>
  <c r="J14" i="2"/>
  <c r="AA13" i="2"/>
  <c r="AE13" i="2"/>
  <c r="AB13" i="2"/>
  <c r="Y13" i="2"/>
  <c r="AD13" i="2"/>
  <c r="AD47" i="2"/>
  <c r="AF44" i="2"/>
  <c r="K44" i="2"/>
  <c r="K40" i="2"/>
  <c r="J40" i="2" s="1"/>
  <c r="AB39" i="2"/>
  <c r="AB37" i="2"/>
  <c r="V36" i="2"/>
  <c r="N36" i="2" s="1"/>
  <c r="V33" i="2"/>
  <c r="N33" i="2" s="1"/>
  <c r="Y31" i="2"/>
  <c r="AC31" i="2"/>
  <c r="AB31" i="2"/>
  <c r="Z31" i="2"/>
  <c r="AE31" i="2"/>
  <c r="Z30" i="2"/>
  <c r="AD30" i="2"/>
  <c r="Y30" i="2"/>
  <c r="AE30" i="2"/>
  <c r="AB30" i="2"/>
  <c r="J30" i="2"/>
  <c r="AA29" i="2"/>
  <c r="AE29" i="2"/>
  <c r="AB29" i="2"/>
  <c r="Y29" i="2"/>
  <c r="AD29" i="2"/>
  <c r="V26" i="2"/>
  <c r="N26" i="2" s="1"/>
  <c r="J24" i="2"/>
  <c r="AD23" i="2"/>
  <c r="J23" i="2"/>
  <c r="AC22" i="2"/>
  <c r="AC21" i="2"/>
  <c r="K18" i="2"/>
  <c r="J17" i="2"/>
  <c r="H8" i="2"/>
  <c r="H4" i="2"/>
  <c r="H5" i="2"/>
  <c r="Z34" i="2"/>
  <c r="AD34" i="2"/>
  <c r="V32" i="2"/>
  <c r="N32" i="2" s="1"/>
  <c r="V29" i="2"/>
  <c r="N29" i="2" s="1"/>
  <c r="Y27" i="2"/>
  <c r="AF27" i="2" s="1"/>
  <c r="AC27" i="2"/>
  <c r="AA25" i="2"/>
  <c r="AF25" i="2" s="1"/>
  <c r="AE25" i="2"/>
  <c r="AF24" i="2"/>
  <c r="Z18" i="2"/>
  <c r="AD18" i="2"/>
  <c r="AF18" i="2" s="1"/>
  <c r="V16" i="2"/>
  <c r="N16" i="2" s="1"/>
  <c r="V13" i="2"/>
  <c r="L12" i="2"/>
  <c r="L76" i="2" s="1"/>
  <c r="AB12" i="2"/>
  <c r="AF12" i="2" s="1"/>
  <c r="AB16" i="2"/>
  <c r="AB20" i="2"/>
  <c r="G5" i="2" s="1"/>
  <c r="AB24" i="2"/>
  <c r="AB28" i="2"/>
  <c r="AB32" i="2"/>
  <c r="H2" i="2"/>
  <c r="K12" i="2"/>
  <c r="H3" i="2"/>
  <c r="Y35" i="2"/>
  <c r="AF35" i="2" s="1"/>
  <c r="AC35" i="2"/>
  <c r="AA33" i="2"/>
  <c r="AF33" i="2" s="1"/>
  <c r="AE33" i="2"/>
  <c r="AF32" i="2"/>
  <c r="Z26" i="2"/>
  <c r="AD26" i="2"/>
  <c r="V21" i="2"/>
  <c r="Y19" i="2"/>
  <c r="AF19" i="2" s="1"/>
  <c r="AC19" i="2"/>
  <c r="AA17" i="2"/>
  <c r="AE17" i="2"/>
  <c r="J19" i="5" l="1"/>
  <c r="J106" i="5"/>
  <c r="J213" i="5"/>
  <c r="J20" i="5"/>
  <c r="J168" i="5"/>
  <c r="J214" i="5"/>
  <c r="Y186" i="5"/>
  <c r="J200" i="5"/>
  <c r="J145" i="5"/>
  <c r="J180" i="5"/>
  <c r="J113" i="5"/>
  <c r="J183" i="5"/>
  <c r="V58" i="5"/>
  <c r="J26" i="5"/>
  <c r="I81" i="5"/>
  <c r="U99" i="5"/>
  <c r="X103" i="5"/>
  <c r="J111" i="5"/>
  <c r="J166" i="5"/>
  <c r="J95" i="5"/>
  <c r="J127" i="5"/>
  <c r="J163" i="5"/>
  <c r="I42" i="5"/>
  <c r="X42" i="5"/>
  <c r="Y42" i="5"/>
  <c r="W42" i="5"/>
  <c r="U42" i="5"/>
  <c r="Z42" i="5"/>
  <c r="V66" i="5"/>
  <c r="J48" i="5"/>
  <c r="J154" i="5"/>
  <c r="J78" i="5"/>
  <c r="J94" i="5"/>
  <c r="W81" i="5"/>
  <c r="J52" i="5"/>
  <c r="J88" i="5"/>
  <c r="V142" i="5"/>
  <c r="J142" i="5"/>
  <c r="J195" i="5"/>
  <c r="J199" i="5"/>
  <c r="J218" i="5"/>
  <c r="U115" i="5"/>
  <c r="X91" i="5"/>
  <c r="V201" i="5"/>
  <c r="Y209" i="5"/>
  <c r="J149" i="5"/>
  <c r="J216" i="5"/>
  <c r="J126" i="5"/>
  <c r="J147" i="5"/>
  <c r="J129" i="5"/>
  <c r="AF47" i="2"/>
  <c r="R90" i="2"/>
  <c r="X158" i="5"/>
  <c r="J197" i="5"/>
  <c r="U182" i="5"/>
  <c r="I154" i="5"/>
  <c r="J97" i="5"/>
  <c r="G4" i="2"/>
  <c r="G3" i="2"/>
  <c r="AF51" i="2"/>
  <c r="S90" i="2"/>
  <c r="Y43" i="5"/>
  <c r="J15" i="5"/>
  <c r="Z89" i="5"/>
  <c r="J96" i="5"/>
  <c r="J98" i="5"/>
  <c r="I130" i="5"/>
  <c r="U154" i="5"/>
  <c r="J201" i="5"/>
  <c r="J184" i="5"/>
  <c r="J212" i="5"/>
  <c r="J34" i="5"/>
  <c r="J64" i="5"/>
  <c r="J61" i="5"/>
  <c r="AF34" i="2"/>
  <c r="AF88" i="2" s="1"/>
  <c r="AF57" i="2"/>
  <c r="W142" i="5"/>
  <c r="J173" i="5"/>
  <c r="J215" i="5"/>
  <c r="W182" i="5"/>
  <c r="J18" i="2"/>
  <c r="AF17" i="2"/>
  <c r="J44" i="2"/>
  <c r="I88" i="2"/>
  <c r="T90" i="2"/>
  <c r="I38" i="5"/>
  <c r="J23" i="5"/>
  <c r="J114" i="5"/>
  <c r="I142" i="5"/>
  <c r="Y152" i="5"/>
  <c r="V209" i="5"/>
  <c r="J181" i="5"/>
  <c r="Y201" i="5"/>
  <c r="Z115" i="5"/>
  <c r="J132" i="5"/>
  <c r="J170" i="5"/>
  <c r="J186" i="5"/>
  <c r="J211" i="5"/>
  <c r="J133" i="5"/>
  <c r="V154" i="5"/>
  <c r="J167" i="5"/>
  <c r="J182" i="5"/>
  <c r="J141" i="5"/>
  <c r="J123" i="5"/>
  <c r="Y48" i="5"/>
  <c r="J190" i="5"/>
  <c r="J16" i="5"/>
  <c r="Z43" i="5"/>
  <c r="U43" i="5"/>
  <c r="Z39" i="5"/>
  <c r="W99" i="5"/>
  <c r="I132" i="5"/>
  <c r="W39" i="5"/>
  <c r="V43" i="5"/>
  <c r="V113" i="5"/>
  <c r="J56" i="5"/>
  <c r="I43" i="5"/>
  <c r="Y99" i="5"/>
  <c r="V99" i="5"/>
  <c r="U119" i="5"/>
  <c r="V132" i="5"/>
  <c r="W119" i="5"/>
  <c r="U97" i="5"/>
  <c r="X54" i="5"/>
  <c r="J74" i="5"/>
  <c r="V97" i="5"/>
  <c r="J136" i="5"/>
  <c r="U218" i="5"/>
  <c r="I58" i="5"/>
  <c r="Z62" i="5"/>
  <c r="W18" i="5"/>
  <c r="V91" i="5"/>
  <c r="V130" i="5"/>
  <c r="Z142" i="5"/>
  <c r="W103" i="5"/>
  <c r="Y150" i="5"/>
  <c r="J128" i="5"/>
  <c r="W178" i="5"/>
  <c r="V150" i="5"/>
  <c r="U213" i="5"/>
  <c r="J30" i="5"/>
  <c r="Z58" i="5"/>
  <c r="Y18" i="5"/>
  <c r="J22" i="5"/>
  <c r="U123" i="5"/>
  <c r="Y130" i="5"/>
  <c r="U91" i="5"/>
  <c r="Z130" i="5"/>
  <c r="Z91" i="5"/>
  <c r="W97" i="5"/>
  <c r="J177" i="5"/>
  <c r="V81" i="5"/>
  <c r="J134" i="5"/>
  <c r="Z34" i="5"/>
  <c r="I70" i="5"/>
  <c r="Y107" i="5"/>
  <c r="W109" i="5"/>
  <c r="V109" i="5"/>
  <c r="Y213" i="5"/>
  <c r="Z107" i="5"/>
  <c r="Z150" i="5"/>
  <c r="U107" i="5"/>
  <c r="Z109" i="5"/>
  <c r="Y109" i="5"/>
  <c r="Y103" i="5"/>
  <c r="Y128" i="5"/>
  <c r="AA206" i="5"/>
  <c r="V213" i="5"/>
  <c r="U34" i="5"/>
  <c r="J125" i="5"/>
  <c r="X218" i="5"/>
  <c r="Z38" i="5"/>
  <c r="V34" i="5"/>
  <c r="V38" i="5"/>
  <c r="I34" i="5"/>
  <c r="S4" i="5" s="1"/>
  <c r="W50" i="5"/>
  <c r="W107" i="5"/>
  <c r="J82" i="5"/>
  <c r="U109" i="5"/>
  <c r="U103" i="5"/>
  <c r="U150" i="5"/>
  <c r="X109" i="5"/>
  <c r="Z213" i="5"/>
  <c r="W213" i="5"/>
  <c r="J162" i="5"/>
  <c r="X150" i="5"/>
  <c r="I78" i="5"/>
  <c r="Y115" i="5"/>
  <c r="I91" i="5"/>
  <c r="Y97" i="5"/>
  <c r="W152" i="5"/>
  <c r="Z201" i="5"/>
  <c r="Z209" i="5"/>
  <c r="Z221" i="5"/>
  <c r="W154" i="5"/>
  <c r="W201" i="5"/>
  <c r="J161" i="5"/>
  <c r="U181" i="5"/>
  <c r="U201" i="5"/>
  <c r="J202" i="5"/>
  <c r="X209" i="5"/>
  <c r="Z218" i="5"/>
  <c r="J206" i="5"/>
  <c r="W222" i="5"/>
  <c r="U222" i="5"/>
  <c r="W38" i="5"/>
  <c r="J31" i="5"/>
  <c r="I97" i="5"/>
  <c r="Y91" i="5"/>
  <c r="Z97" i="5"/>
  <c r="Y160" i="5"/>
  <c r="W209" i="5"/>
  <c r="I146" i="5"/>
  <c r="U209" i="5"/>
  <c r="J47" i="5"/>
  <c r="J198" i="5"/>
  <c r="Y218" i="5"/>
  <c r="X201" i="5"/>
  <c r="J105" i="5"/>
  <c r="J79" i="5"/>
  <c r="J144" i="5"/>
  <c r="Z99" i="5"/>
  <c r="V218" i="5"/>
  <c r="W218" i="5"/>
  <c r="I150" i="5"/>
  <c r="V103" i="5"/>
  <c r="Z103" i="5"/>
  <c r="I107" i="5"/>
  <c r="J140" i="5"/>
  <c r="V107" i="5"/>
  <c r="J59" i="5"/>
  <c r="J117" i="5"/>
  <c r="X213" i="5"/>
  <c r="I99" i="5"/>
  <c r="AA56" i="5"/>
  <c r="X160" i="5"/>
  <c r="J146" i="5"/>
  <c r="Y70" i="5"/>
  <c r="W78" i="5"/>
  <c r="Y146" i="5"/>
  <c r="J101" i="5"/>
  <c r="U178" i="5"/>
  <c r="Z222" i="5"/>
  <c r="Y62" i="5"/>
  <c r="V50" i="5"/>
  <c r="I62" i="5"/>
  <c r="V18" i="5"/>
  <c r="W62" i="5"/>
  <c r="U39" i="5"/>
  <c r="W54" i="5"/>
  <c r="X81" i="5"/>
  <c r="Z70" i="5"/>
  <c r="U70" i="5"/>
  <c r="Z78" i="5"/>
  <c r="U81" i="5"/>
  <c r="U95" i="5"/>
  <c r="U132" i="5"/>
  <c r="Y113" i="5"/>
  <c r="Z132" i="5"/>
  <c r="U152" i="5"/>
  <c r="I214" i="5"/>
  <c r="Y158" i="5"/>
  <c r="J63" i="5"/>
  <c r="J51" i="5"/>
  <c r="X43" i="5"/>
  <c r="X78" i="5"/>
  <c r="J174" i="5"/>
  <c r="Y178" i="5"/>
  <c r="V178" i="5"/>
  <c r="J152" i="5"/>
  <c r="I186" i="5"/>
  <c r="V160" i="5"/>
  <c r="AA52" i="5"/>
  <c r="Z160" i="5"/>
  <c r="J46" i="5"/>
  <c r="Z50" i="5"/>
  <c r="Z18" i="5"/>
  <c r="U18" i="5"/>
  <c r="W70" i="5"/>
  <c r="U160" i="5"/>
  <c r="I50" i="5"/>
  <c r="I18" i="5"/>
  <c r="J60" i="5"/>
  <c r="Y78" i="5"/>
  <c r="V70" i="5"/>
  <c r="V78" i="5"/>
  <c r="Z81" i="5"/>
  <c r="W160" i="5"/>
  <c r="J165" i="5"/>
  <c r="J193" i="5"/>
  <c r="Y221" i="5"/>
  <c r="J67" i="5"/>
  <c r="J130" i="5"/>
  <c r="J62" i="5"/>
  <c r="J55" i="5"/>
  <c r="I222" i="5"/>
  <c r="X222" i="5"/>
  <c r="Y222" i="5"/>
  <c r="Y54" i="5"/>
  <c r="V39" i="5"/>
  <c r="Z54" i="5"/>
  <c r="I89" i="5"/>
  <c r="U89" i="5"/>
  <c r="I121" i="5"/>
  <c r="W123" i="5"/>
  <c r="W95" i="5"/>
  <c r="U113" i="5"/>
  <c r="V128" i="5"/>
  <c r="V181" i="5"/>
  <c r="W181" i="5"/>
  <c r="U158" i="5"/>
  <c r="Y181" i="5"/>
  <c r="J35" i="5"/>
  <c r="J156" i="5"/>
  <c r="W89" i="5"/>
  <c r="V121" i="5"/>
  <c r="Z113" i="5"/>
  <c r="W121" i="5"/>
  <c r="Y156" i="5"/>
  <c r="W158" i="5"/>
  <c r="J169" i="5"/>
  <c r="J185" i="5"/>
  <c r="Z123" i="5"/>
  <c r="I48" i="5"/>
  <c r="V158" i="5"/>
  <c r="I158" i="5"/>
  <c r="V95" i="5"/>
  <c r="I39" i="5"/>
  <c r="V54" i="5"/>
  <c r="J66" i="5"/>
  <c r="X89" i="5"/>
  <c r="X95" i="5"/>
  <c r="U54" i="5"/>
  <c r="X39" i="5"/>
  <c r="J42" i="5"/>
  <c r="V89" i="5"/>
  <c r="I113" i="5"/>
  <c r="Y95" i="5"/>
  <c r="Z121" i="5"/>
  <c r="W113" i="5"/>
  <c r="Y121" i="5"/>
  <c r="V156" i="5"/>
  <c r="J93" i="5"/>
  <c r="Z95" i="5"/>
  <c r="J73" i="5"/>
  <c r="X154" i="5"/>
  <c r="Z154" i="5"/>
  <c r="V182" i="5"/>
  <c r="Y182" i="5"/>
  <c r="X50" i="5"/>
  <c r="Y50" i="5"/>
  <c r="J71" i="5"/>
  <c r="AA46" i="5"/>
  <c r="AA71" i="5"/>
  <c r="J77" i="5"/>
  <c r="W146" i="5"/>
  <c r="X58" i="5"/>
  <c r="U58" i="5"/>
  <c r="Y58" i="5"/>
  <c r="W186" i="5"/>
  <c r="X186" i="5"/>
  <c r="Z186" i="5"/>
  <c r="V186" i="5"/>
  <c r="AA162" i="5"/>
  <c r="Y34" i="5"/>
  <c r="X34" i="5"/>
  <c r="J84" i="5"/>
  <c r="J148" i="5"/>
  <c r="W48" i="5"/>
  <c r="V48" i="5"/>
  <c r="X48" i="5"/>
  <c r="Z48" i="5"/>
  <c r="X123" i="5"/>
  <c r="V123" i="5"/>
  <c r="I123" i="5"/>
  <c r="AA59" i="5"/>
  <c r="J69" i="5"/>
  <c r="I178" i="5"/>
  <c r="X178" i="5"/>
  <c r="X115" i="5"/>
  <c r="I115" i="5"/>
  <c r="V115" i="5"/>
  <c r="Z156" i="5"/>
  <c r="U156" i="5"/>
  <c r="U197" i="5"/>
  <c r="U62" i="5"/>
  <c r="X62" i="5"/>
  <c r="I210" i="5"/>
  <c r="V210" i="5"/>
  <c r="Z210" i="5"/>
  <c r="W210" i="5"/>
  <c r="U210" i="5"/>
  <c r="Y210" i="5"/>
  <c r="X210" i="5"/>
  <c r="J28" i="5"/>
  <c r="AA75" i="5"/>
  <c r="W128" i="5"/>
  <c r="X128" i="5"/>
  <c r="U134" i="5"/>
  <c r="X134" i="5"/>
  <c r="Z134" i="5"/>
  <c r="V134" i="5"/>
  <c r="I170" i="5"/>
  <c r="V170" i="5"/>
  <c r="Z170" i="5"/>
  <c r="W170" i="5"/>
  <c r="X170" i="5"/>
  <c r="U170" i="5"/>
  <c r="Y170" i="5"/>
  <c r="J27" i="5"/>
  <c r="V197" i="5"/>
  <c r="AA30" i="5"/>
  <c r="AA67" i="5"/>
  <c r="AA79" i="5"/>
  <c r="W66" i="5"/>
  <c r="Y66" i="5"/>
  <c r="J85" i="5"/>
  <c r="W134" i="5"/>
  <c r="AA148" i="5"/>
  <c r="AA174" i="5"/>
  <c r="Z197" i="5"/>
  <c r="W197" i="5"/>
  <c r="Z146" i="5"/>
  <c r="U146" i="5"/>
  <c r="J189" i="5"/>
  <c r="J205" i="5"/>
  <c r="J83" i="5"/>
  <c r="J75" i="5"/>
  <c r="I119" i="5"/>
  <c r="V119" i="5"/>
  <c r="X119" i="5"/>
  <c r="Z119" i="5"/>
  <c r="W132" i="5"/>
  <c r="X132" i="5"/>
  <c r="J137" i="5"/>
  <c r="J76" i="5"/>
  <c r="U130" i="5"/>
  <c r="X130" i="5"/>
  <c r="U142" i="5"/>
  <c r="X142" i="5"/>
  <c r="I111" i="5"/>
  <c r="V111" i="5"/>
  <c r="X111" i="5"/>
  <c r="Z111" i="5"/>
  <c r="I197" i="5"/>
  <c r="X197" i="5"/>
  <c r="I221" i="5"/>
  <c r="X221" i="5"/>
  <c r="AA87" i="5"/>
  <c r="I66" i="5"/>
  <c r="Y111" i="5"/>
  <c r="AA63" i="5"/>
  <c r="Z66" i="5"/>
  <c r="U66" i="5"/>
  <c r="J90" i="5"/>
  <c r="Y134" i="5"/>
  <c r="J87" i="5"/>
  <c r="AA93" i="5"/>
  <c r="W111" i="5"/>
  <c r="U128" i="5"/>
  <c r="AA136" i="5"/>
  <c r="AA140" i="5"/>
  <c r="I128" i="5"/>
  <c r="X156" i="5"/>
  <c r="AA166" i="5"/>
  <c r="AA190" i="5"/>
  <c r="AA194" i="5"/>
  <c r="AA198" i="5"/>
  <c r="AA202" i="5"/>
  <c r="V221" i="5"/>
  <c r="V146" i="5"/>
  <c r="W156" i="5"/>
  <c r="J217" i="5"/>
  <c r="U221" i="5"/>
  <c r="U38" i="5"/>
  <c r="Y38" i="5"/>
  <c r="W127" i="5"/>
  <c r="I127" i="5"/>
  <c r="U127" i="5"/>
  <c r="Z127" i="5"/>
  <c r="V127" i="5"/>
  <c r="X127" i="5"/>
  <c r="Y127" i="5"/>
  <c r="U214" i="5"/>
  <c r="Z214" i="5"/>
  <c r="V214" i="5"/>
  <c r="X214" i="5"/>
  <c r="W214" i="5"/>
  <c r="J194" i="5"/>
  <c r="I152" i="5"/>
  <c r="Z152" i="5"/>
  <c r="X152" i="5"/>
  <c r="J164" i="5"/>
  <c r="I181" i="5"/>
  <c r="X181" i="5"/>
  <c r="J24" i="5"/>
  <c r="N37" i="2"/>
  <c r="V89" i="2"/>
  <c r="AF13" i="2"/>
  <c r="AF76" i="2" s="1"/>
  <c r="D94" i="2" s="1"/>
  <c r="D95" i="2" s="1"/>
  <c r="D96" i="2" s="1"/>
  <c r="D97" i="2" s="1"/>
  <c r="D98" i="2" s="1"/>
  <c r="D99" i="2" s="1"/>
  <c r="D100" i="2" s="1"/>
  <c r="D101" i="2" s="1"/>
  <c r="H101" i="2" s="1"/>
  <c r="AF23" i="2"/>
  <c r="I86" i="2"/>
  <c r="AF30" i="2"/>
  <c r="AF20" i="2"/>
  <c r="AF56" i="2"/>
  <c r="X19" i="5"/>
  <c r="U19" i="5"/>
  <c r="Y19" i="5"/>
  <c r="I19" i="5"/>
  <c r="V19" i="5"/>
  <c r="Z19" i="5"/>
  <c r="W19" i="5"/>
  <c r="X36" i="5"/>
  <c r="U36" i="5"/>
  <c r="Y36" i="5"/>
  <c r="V36" i="5"/>
  <c r="W36" i="5"/>
  <c r="Z36" i="5"/>
  <c r="I36" i="5"/>
  <c r="AF55" i="2"/>
  <c r="AF64" i="2"/>
  <c r="W20" i="5"/>
  <c r="X20" i="5"/>
  <c r="U20" i="5"/>
  <c r="Y20" i="5"/>
  <c r="I20" i="5"/>
  <c r="Z20" i="5"/>
  <c r="V20" i="5"/>
  <c r="W29" i="5"/>
  <c r="X29" i="5"/>
  <c r="U29" i="5"/>
  <c r="I29" i="5"/>
  <c r="V29" i="5"/>
  <c r="Y29" i="5"/>
  <c r="Z29" i="5"/>
  <c r="AA51" i="5"/>
  <c r="I9" i="5"/>
  <c r="W41" i="5"/>
  <c r="X41" i="5"/>
  <c r="Z41" i="5"/>
  <c r="U41" i="5"/>
  <c r="I41" i="5"/>
  <c r="V41" i="5"/>
  <c r="Y41" i="5"/>
  <c r="W53" i="5"/>
  <c r="X53" i="5"/>
  <c r="Z53" i="5"/>
  <c r="U53" i="5"/>
  <c r="I53" i="5"/>
  <c r="V53" i="5"/>
  <c r="Y53" i="5"/>
  <c r="W68" i="5"/>
  <c r="X68" i="5"/>
  <c r="U68" i="5"/>
  <c r="Y68" i="5"/>
  <c r="I68" i="5"/>
  <c r="Z68" i="5"/>
  <c r="V68" i="5"/>
  <c r="X76" i="5"/>
  <c r="U76" i="5"/>
  <c r="Y76" i="5"/>
  <c r="I76" i="5"/>
  <c r="V76" i="5"/>
  <c r="W76" i="5"/>
  <c r="Z76" i="5"/>
  <c r="W37" i="5"/>
  <c r="X37" i="5"/>
  <c r="Y37" i="5"/>
  <c r="Z37" i="5"/>
  <c r="U37" i="5"/>
  <c r="I37" i="5"/>
  <c r="V37" i="5"/>
  <c r="J21" i="5"/>
  <c r="W49" i="5"/>
  <c r="X49" i="5"/>
  <c r="I49" i="5"/>
  <c r="V49" i="5"/>
  <c r="Y49" i="5"/>
  <c r="Z49" i="5"/>
  <c r="U49" i="5"/>
  <c r="I96" i="5"/>
  <c r="V96" i="5"/>
  <c r="Z96" i="5"/>
  <c r="X96" i="5"/>
  <c r="U96" i="5"/>
  <c r="W96" i="5"/>
  <c r="Y96" i="5"/>
  <c r="I104" i="5"/>
  <c r="V104" i="5"/>
  <c r="Z104" i="5"/>
  <c r="X104" i="5"/>
  <c r="U104" i="5"/>
  <c r="W104" i="5"/>
  <c r="Y104" i="5"/>
  <c r="X139" i="5"/>
  <c r="U139" i="5"/>
  <c r="Y139" i="5"/>
  <c r="I139" i="5"/>
  <c r="V139" i="5"/>
  <c r="Z139" i="5"/>
  <c r="W139" i="5"/>
  <c r="I92" i="5"/>
  <c r="V92" i="5"/>
  <c r="Z92" i="5"/>
  <c r="X92" i="5"/>
  <c r="W92" i="5"/>
  <c r="Y92" i="5"/>
  <c r="U92" i="5"/>
  <c r="I124" i="5"/>
  <c r="V124" i="5"/>
  <c r="Z124" i="5"/>
  <c r="X124" i="5"/>
  <c r="W124" i="5"/>
  <c r="Y124" i="5"/>
  <c r="U124" i="5"/>
  <c r="X94" i="5"/>
  <c r="I94" i="5"/>
  <c r="V94" i="5"/>
  <c r="Z94" i="5"/>
  <c r="U94" i="5"/>
  <c r="W94" i="5"/>
  <c r="Y94" i="5"/>
  <c r="X126" i="5"/>
  <c r="I126" i="5"/>
  <c r="V126" i="5"/>
  <c r="Z126" i="5"/>
  <c r="U126" i="5"/>
  <c r="W126" i="5"/>
  <c r="Y126" i="5"/>
  <c r="X157" i="5"/>
  <c r="I157" i="5"/>
  <c r="V157" i="5"/>
  <c r="Z157" i="5"/>
  <c r="U157" i="5"/>
  <c r="W157" i="5"/>
  <c r="Y157" i="5"/>
  <c r="X163" i="5"/>
  <c r="U163" i="5"/>
  <c r="Y163" i="5"/>
  <c r="I163" i="5"/>
  <c r="V163" i="5"/>
  <c r="Z163" i="5"/>
  <c r="W163" i="5"/>
  <c r="X167" i="5"/>
  <c r="U167" i="5"/>
  <c r="Y167" i="5"/>
  <c r="I167" i="5"/>
  <c r="V167" i="5"/>
  <c r="Z167" i="5"/>
  <c r="W167" i="5"/>
  <c r="X187" i="5"/>
  <c r="U187" i="5"/>
  <c r="Y187" i="5"/>
  <c r="I187" i="5"/>
  <c r="V187" i="5"/>
  <c r="Z187" i="5"/>
  <c r="W187" i="5"/>
  <c r="X191" i="5"/>
  <c r="U191" i="5"/>
  <c r="Y191" i="5"/>
  <c r="I191" i="5"/>
  <c r="V191" i="5"/>
  <c r="Z191" i="5"/>
  <c r="W191" i="5"/>
  <c r="X195" i="5"/>
  <c r="U195" i="5"/>
  <c r="Y195" i="5"/>
  <c r="I195" i="5"/>
  <c r="V195" i="5"/>
  <c r="Z195" i="5"/>
  <c r="W195" i="5"/>
  <c r="X199" i="5"/>
  <c r="U199" i="5"/>
  <c r="Y199" i="5"/>
  <c r="I199" i="5"/>
  <c r="V199" i="5"/>
  <c r="Z199" i="5"/>
  <c r="W199" i="5"/>
  <c r="X203" i="5"/>
  <c r="U203" i="5"/>
  <c r="Y203" i="5"/>
  <c r="I203" i="5"/>
  <c r="V203" i="5"/>
  <c r="Z203" i="5"/>
  <c r="W203" i="5"/>
  <c r="X207" i="5"/>
  <c r="U207" i="5"/>
  <c r="Y207" i="5"/>
  <c r="I207" i="5"/>
  <c r="V207" i="5"/>
  <c r="Z207" i="5"/>
  <c r="W207" i="5"/>
  <c r="I159" i="5"/>
  <c r="V159" i="5"/>
  <c r="Z159" i="5"/>
  <c r="X159" i="5"/>
  <c r="Y159" i="5"/>
  <c r="U159" i="5"/>
  <c r="W159" i="5"/>
  <c r="W168" i="5"/>
  <c r="X168" i="5"/>
  <c r="U168" i="5"/>
  <c r="Y168" i="5"/>
  <c r="I168" i="5"/>
  <c r="V168" i="5"/>
  <c r="Z168" i="5"/>
  <c r="W200" i="5"/>
  <c r="X200" i="5"/>
  <c r="U200" i="5"/>
  <c r="Y200" i="5"/>
  <c r="I200" i="5"/>
  <c r="V200" i="5"/>
  <c r="Z200" i="5"/>
  <c r="W212" i="5"/>
  <c r="X212" i="5"/>
  <c r="U212" i="5"/>
  <c r="Y212" i="5"/>
  <c r="I212" i="5"/>
  <c r="V212" i="5"/>
  <c r="Z212" i="5"/>
  <c r="X153" i="5"/>
  <c r="I153" i="5"/>
  <c r="V153" i="5"/>
  <c r="Z153" i="5"/>
  <c r="W153" i="5"/>
  <c r="Y153" i="5"/>
  <c r="U153" i="5"/>
  <c r="AA165" i="5"/>
  <c r="H9" i="2"/>
  <c r="I6" i="2" s="1"/>
  <c r="N21" i="2"/>
  <c r="V86" i="2"/>
  <c r="AF22" i="2"/>
  <c r="J12" i="2"/>
  <c r="K76" i="2"/>
  <c r="AF29" i="2"/>
  <c r="AF87" i="2" s="1"/>
  <c r="AF15" i="2"/>
  <c r="I87" i="2"/>
  <c r="AF41" i="2"/>
  <c r="AF45" i="2"/>
  <c r="N25" i="2"/>
  <c r="V87" i="2"/>
  <c r="AF37" i="2"/>
  <c r="AF89" i="2" s="1"/>
  <c r="AF52" i="2"/>
  <c r="N34" i="2"/>
  <c r="V88" i="2"/>
  <c r="X23" i="5"/>
  <c r="U23" i="5"/>
  <c r="Y23" i="5"/>
  <c r="I23" i="5"/>
  <c r="V23" i="5"/>
  <c r="Z23" i="5"/>
  <c r="W23" i="5"/>
  <c r="X40" i="5"/>
  <c r="U40" i="5"/>
  <c r="Y40" i="5"/>
  <c r="W40" i="5"/>
  <c r="Z40" i="5"/>
  <c r="I40" i="5"/>
  <c r="V40" i="5"/>
  <c r="W24" i="5"/>
  <c r="X24" i="5"/>
  <c r="U24" i="5"/>
  <c r="Y24" i="5"/>
  <c r="V24" i="5"/>
  <c r="I24" i="5"/>
  <c r="Z24" i="5"/>
  <c r="J6" i="5"/>
  <c r="X80" i="5"/>
  <c r="U80" i="5"/>
  <c r="Z80" i="5"/>
  <c r="V80" i="5"/>
  <c r="W80" i="5"/>
  <c r="I80" i="5"/>
  <c r="Y80" i="5"/>
  <c r="N3" i="5"/>
  <c r="M9" i="5"/>
  <c r="AA55" i="5"/>
  <c r="S232" i="5"/>
  <c r="S228" i="5"/>
  <c r="J49" i="5"/>
  <c r="AA83" i="5"/>
  <c r="I86" i="5"/>
  <c r="V86" i="5"/>
  <c r="Z86" i="5"/>
  <c r="W86" i="5"/>
  <c r="X86" i="5"/>
  <c r="Y86" i="5"/>
  <c r="U86" i="5"/>
  <c r="I90" i="5"/>
  <c r="V90" i="5"/>
  <c r="Z90" i="5"/>
  <c r="X90" i="5"/>
  <c r="Y90" i="5"/>
  <c r="U90" i="5"/>
  <c r="W90" i="5"/>
  <c r="I120" i="5"/>
  <c r="V120" i="5"/>
  <c r="Z120" i="5"/>
  <c r="X120" i="5"/>
  <c r="U120" i="5"/>
  <c r="W120" i="5"/>
  <c r="Y120" i="5"/>
  <c r="X131" i="5"/>
  <c r="U131" i="5"/>
  <c r="Y131" i="5"/>
  <c r="I131" i="5"/>
  <c r="V131" i="5"/>
  <c r="Z131" i="5"/>
  <c r="W131" i="5"/>
  <c r="W77" i="5"/>
  <c r="X77" i="5"/>
  <c r="I77" i="5"/>
  <c r="V77" i="5"/>
  <c r="Y77" i="5"/>
  <c r="Z77" i="5"/>
  <c r="U77" i="5"/>
  <c r="X98" i="5"/>
  <c r="I98" i="5"/>
  <c r="V98" i="5"/>
  <c r="Z98" i="5"/>
  <c r="Y98" i="5"/>
  <c r="U98" i="5"/>
  <c r="W98" i="5"/>
  <c r="AA101" i="5"/>
  <c r="X114" i="5"/>
  <c r="I114" i="5"/>
  <c r="V114" i="5"/>
  <c r="Z114" i="5"/>
  <c r="Y114" i="5"/>
  <c r="U114" i="5"/>
  <c r="W114" i="5"/>
  <c r="AA117" i="5"/>
  <c r="J92" i="5"/>
  <c r="I100" i="5"/>
  <c r="V100" i="5"/>
  <c r="Z100" i="5"/>
  <c r="X100" i="5"/>
  <c r="W100" i="5"/>
  <c r="Y100" i="5"/>
  <c r="U100" i="5"/>
  <c r="J124" i="5"/>
  <c r="I129" i="5"/>
  <c r="V129" i="5"/>
  <c r="Z129" i="5"/>
  <c r="W129" i="5"/>
  <c r="X129" i="5"/>
  <c r="U129" i="5"/>
  <c r="Y129" i="5"/>
  <c r="I133" i="5"/>
  <c r="V133" i="5"/>
  <c r="Z133" i="5"/>
  <c r="W133" i="5"/>
  <c r="X133" i="5"/>
  <c r="U133" i="5"/>
  <c r="Y133" i="5"/>
  <c r="I137" i="5"/>
  <c r="V137" i="5"/>
  <c r="Z137" i="5"/>
  <c r="W137" i="5"/>
  <c r="X137" i="5"/>
  <c r="U137" i="5"/>
  <c r="Y137" i="5"/>
  <c r="I141" i="5"/>
  <c r="V141" i="5"/>
  <c r="Z141" i="5"/>
  <c r="W141" i="5"/>
  <c r="X141" i="5"/>
  <c r="U141" i="5"/>
  <c r="Y141" i="5"/>
  <c r="I145" i="5"/>
  <c r="V145" i="5"/>
  <c r="Z145" i="5"/>
  <c r="W145" i="5"/>
  <c r="X145" i="5"/>
  <c r="U145" i="5"/>
  <c r="Y145" i="5"/>
  <c r="X118" i="5"/>
  <c r="I118" i="5"/>
  <c r="V118" i="5"/>
  <c r="Z118" i="5"/>
  <c r="U118" i="5"/>
  <c r="W118" i="5"/>
  <c r="Y118" i="5"/>
  <c r="X183" i="5"/>
  <c r="U183" i="5"/>
  <c r="Y183" i="5"/>
  <c r="I183" i="5"/>
  <c r="V183" i="5"/>
  <c r="Z183" i="5"/>
  <c r="W183" i="5"/>
  <c r="X223" i="5"/>
  <c r="U223" i="5"/>
  <c r="Y223" i="5"/>
  <c r="I223" i="5"/>
  <c r="V223" i="5"/>
  <c r="Z223" i="5"/>
  <c r="W223" i="5"/>
  <c r="W164" i="5"/>
  <c r="X164" i="5"/>
  <c r="U164" i="5"/>
  <c r="Y164" i="5"/>
  <c r="I164" i="5"/>
  <c r="V164" i="5"/>
  <c r="Z164" i="5"/>
  <c r="W176" i="5"/>
  <c r="X176" i="5"/>
  <c r="U176" i="5"/>
  <c r="Y176" i="5"/>
  <c r="I176" i="5"/>
  <c r="V176" i="5"/>
  <c r="Z176" i="5"/>
  <c r="W184" i="5"/>
  <c r="X184" i="5"/>
  <c r="U184" i="5"/>
  <c r="Y184" i="5"/>
  <c r="I184" i="5"/>
  <c r="V184" i="5"/>
  <c r="Z184" i="5"/>
  <c r="W196" i="5"/>
  <c r="X196" i="5"/>
  <c r="U196" i="5"/>
  <c r="Y196" i="5"/>
  <c r="I196" i="5"/>
  <c r="V196" i="5"/>
  <c r="Z196" i="5"/>
  <c r="W220" i="5"/>
  <c r="X220" i="5"/>
  <c r="U220" i="5"/>
  <c r="Y220" i="5"/>
  <c r="I220" i="5"/>
  <c r="V220" i="5"/>
  <c r="Z220" i="5"/>
  <c r="J153" i="5"/>
  <c r="I151" i="5"/>
  <c r="V151" i="5"/>
  <c r="Z151" i="5"/>
  <c r="X151" i="5"/>
  <c r="Y151" i="5"/>
  <c r="U151" i="5"/>
  <c r="W151" i="5"/>
  <c r="I155" i="5"/>
  <c r="V155" i="5"/>
  <c r="Z155" i="5"/>
  <c r="X155" i="5"/>
  <c r="U155" i="5"/>
  <c r="W155" i="5"/>
  <c r="Y155" i="5"/>
  <c r="AA161" i="5"/>
  <c r="AA177" i="5"/>
  <c r="AA193" i="5"/>
  <c r="G2" i="2"/>
  <c r="U90" i="2"/>
  <c r="X28" i="5"/>
  <c r="U28" i="5"/>
  <c r="Y28" i="5"/>
  <c r="Z28" i="5"/>
  <c r="I28" i="5"/>
  <c r="V28" i="5"/>
  <c r="W28" i="5"/>
  <c r="X44" i="5"/>
  <c r="U44" i="5"/>
  <c r="Y44" i="5"/>
  <c r="Z44" i="5"/>
  <c r="I44" i="5"/>
  <c r="V44" i="5"/>
  <c r="W44" i="5"/>
  <c r="AF46" i="2"/>
  <c r="I17" i="5"/>
  <c r="V17" i="5"/>
  <c r="Z17" i="5"/>
  <c r="W17" i="5"/>
  <c r="X17" i="5"/>
  <c r="Y17" i="5"/>
  <c r="U17" i="5"/>
  <c r="N20" i="6"/>
  <c r="AA31" i="5"/>
  <c r="AA47" i="5"/>
  <c r="W64" i="5"/>
  <c r="X64" i="5"/>
  <c r="U64" i="5"/>
  <c r="Y64" i="5"/>
  <c r="V64" i="5"/>
  <c r="I64" i="5"/>
  <c r="Z64" i="5"/>
  <c r="W72" i="5"/>
  <c r="X72" i="5"/>
  <c r="U72" i="5"/>
  <c r="Y72" i="5"/>
  <c r="I72" i="5"/>
  <c r="Z72" i="5"/>
  <c r="V72" i="5"/>
  <c r="J5" i="5"/>
  <c r="W33" i="5"/>
  <c r="X33" i="5"/>
  <c r="I33" i="5"/>
  <c r="V33" i="5"/>
  <c r="Y33" i="5"/>
  <c r="Z33" i="5"/>
  <c r="U33" i="5"/>
  <c r="W57" i="5"/>
  <c r="X57" i="5"/>
  <c r="I57" i="5"/>
  <c r="V57" i="5"/>
  <c r="Y57" i="5"/>
  <c r="Z57" i="5"/>
  <c r="U57" i="5"/>
  <c r="I65" i="5"/>
  <c r="V65" i="5"/>
  <c r="Z65" i="5"/>
  <c r="W65" i="5"/>
  <c r="X65" i="5"/>
  <c r="Y65" i="5"/>
  <c r="U65" i="5"/>
  <c r="J4" i="5"/>
  <c r="AA74" i="5"/>
  <c r="X84" i="5"/>
  <c r="V84" i="5"/>
  <c r="W84" i="5"/>
  <c r="I84" i="5"/>
  <c r="Y84" i="5"/>
  <c r="U84" i="5"/>
  <c r="Z84" i="5"/>
  <c r="I73" i="5"/>
  <c r="V73" i="5"/>
  <c r="Z73" i="5"/>
  <c r="W73" i="5"/>
  <c r="X73" i="5"/>
  <c r="U73" i="5"/>
  <c r="Y73" i="5"/>
  <c r="AA82" i="5"/>
  <c r="X143" i="5"/>
  <c r="U143" i="5"/>
  <c r="Y143" i="5"/>
  <c r="I143" i="5"/>
  <c r="V143" i="5"/>
  <c r="Z143" i="5"/>
  <c r="W143" i="5"/>
  <c r="J100" i="5"/>
  <c r="I108" i="5"/>
  <c r="V108" i="5"/>
  <c r="Z108" i="5"/>
  <c r="X108" i="5"/>
  <c r="W108" i="5"/>
  <c r="Y108" i="5"/>
  <c r="U108" i="5"/>
  <c r="X110" i="5"/>
  <c r="I110" i="5"/>
  <c r="V110" i="5"/>
  <c r="Z110" i="5"/>
  <c r="U110" i="5"/>
  <c r="W110" i="5"/>
  <c r="Y110" i="5"/>
  <c r="X179" i="5"/>
  <c r="U179" i="5"/>
  <c r="Y179" i="5"/>
  <c r="I179" i="5"/>
  <c r="V179" i="5"/>
  <c r="Z179" i="5"/>
  <c r="W179" i="5"/>
  <c r="X219" i="5"/>
  <c r="U219" i="5"/>
  <c r="Y219" i="5"/>
  <c r="I219" i="5"/>
  <c r="V219" i="5"/>
  <c r="Z219" i="5"/>
  <c r="W219" i="5"/>
  <c r="W172" i="5"/>
  <c r="X172" i="5"/>
  <c r="U172" i="5"/>
  <c r="Y172" i="5"/>
  <c r="I172" i="5"/>
  <c r="V172" i="5"/>
  <c r="Z172" i="5"/>
  <c r="W192" i="5"/>
  <c r="X192" i="5"/>
  <c r="U192" i="5"/>
  <c r="Y192" i="5"/>
  <c r="I192" i="5"/>
  <c r="V192" i="5"/>
  <c r="Z192" i="5"/>
  <c r="W208" i="5"/>
  <c r="X208" i="5"/>
  <c r="U208" i="5"/>
  <c r="Y208" i="5"/>
  <c r="I208" i="5"/>
  <c r="V208" i="5"/>
  <c r="Z208" i="5"/>
  <c r="J151" i="5"/>
  <c r="J155" i="5"/>
  <c r="AA173" i="5"/>
  <c r="AA189" i="5"/>
  <c r="AA205" i="5"/>
  <c r="N13" i="2"/>
  <c r="N76" i="2" s="1"/>
  <c r="I91" i="2" s="1"/>
  <c r="V76" i="2"/>
  <c r="V85" i="2"/>
  <c r="V90" i="2" s="1"/>
  <c r="J84" i="2" s="1"/>
  <c r="AF31" i="2"/>
  <c r="AF43" i="2"/>
  <c r="AF21" i="2"/>
  <c r="AF86" i="2" s="1"/>
  <c r="AF38" i="2"/>
  <c r="AF48" i="2"/>
  <c r="AF61" i="2"/>
  <c r="Q90" i="2"/>
  <c r="X32" i="5"/>
  <c r="U32" i="5"/>
  <c r="Y32" i="5"/>
  <c r="I32" i="5"/>
  <c r="V32" i="5"/>
  <c r="W32" i="5"/>
  <c r="Z32" i="5"/>
  <c r="J17" i="5"/>
  <c r="K228" i="5"/>
  <c r="AA27" i="5"/>
  <c r="AA35" i="5"/>
  <c r="W45" i="5"/>
  <c r="X45" i="5"/>
  <c r="U45" i="5"/>
  <c r="I45" i="5"/>
  <c r="V45" i="5"/>
  <c r="Y45" i="5"/>
  <c r="Z45" i="5"/>
  <c r="AA22" i="5"/>
  <c r="I25" i="5"/>
  <c r="V25" i="5"/>
  <c r="Z25" i="5"/>
  <c r="W25" i="5"/>
  <c r="X25" i="5"/>
  <c r="U25" i="5"/>
  <c r="Y25" i="5"/>
  <c r="I61" i="5"/>
  <c r="V61" i="5"/>
  <c r="Z61" i="5"/>
  <c r="W61" i="5"/>
  <c r="X61" i="5"/>
  <c r="U61" i="5"/>
  <c r="Y61" i="5"/>
  <c r="L228" i="5"/>
  <c r="I21" i="5"/>
  <c r="V21" i="5"/>
  <c r="Z21" i="5"/>
  <c r="W21" i="5"/>
  <c r="X21" i="5"/>
  <c r="U21" i="5"/>
  <c r="Y21" i="5"/>
  <c r="S233" i="5"/>
  <c r="J33" i="5"/>
  <c r="J57" i="5"/>
  <c r="X88" i="5"/>
  <c r="W88" i="5"/>
  <c r="I88" i="5"/>
  <c r="Y88" i="5"/>
  <c r="U88" i="5"/>
  <c r="Z88" i="5"/>
  <c r="V88" i="5"/>
  <c r="I112" i="5"/>
  <c r="V112" i="5"/>
  <c r="Z112" i="5"/>
  <c r="X112" i="5"/>
  <c r="U112" i="5"/>
  <c r="W112" i="5"/>
  <c r="Y112" i="5"/>
  <c r="X135" i="5"/>
  <c r="U135" i="5"/>
  <c r="Y135" i="5"/>
  <c r="I135" i="5"/>
  <c r="V135" i="5"/>
  <c r="Z135" i="5"/>
  <c r="W135" i="5"/>
  <c r="X147" i="5"/>
  <c r="U147" i="5"/>
  <c r="Y147" i="5"/>
  <c r="I147" i="5"/>
  <c r="V147" i="5"/>
  <c r="Z147" i="5"/>
  <c r="W147" i="5"/>
  <c r="X106" i="5"/>
  <c r="I106" i="5"/>
  <c r="V106" i="5"/>
  <c r="Z106" i="5"/>
  <c r="Y106" i="5"/>
  <c r="U106" i="5"/>
  <c r="W106" i="5"/>
  <c r="X122" i="5"/>
  <c r="I122" i="5"/>
  <c r="V122" i="5"/>
  <c r="Z122" i="5"/>
  <c r="Y122" i="5"/>
  <c r="U122" i="5"/>
  <c r="W122" i="5"/>
  <c r="AA125" i="5"/>
  <c r="W85" i="5"/>
  <c r="I85" i="5"/>
  <c r="Y85" i="5"/>
  <c r="U85" i="5"/>
  <c r="Z85" i="5"/>
  <c r="V85" i="5"/>
  <c r="X85" i="5"/>
  <c r="J108" i="5"/>
  <c r="I116" i="5"/>
  <c r="V116" i="5"/>
  <c r="Z116" i="5"/>
  <c r="X116" i="5"/>
  <c r="W116" i="5"/>
  <c r="Y116" i="5"/>
  <c r="U116" i="5"/>
  <c r="AA144" i="5"/>
  <c r="I69" i="5"/>
  <c r="V69" i="5"/>
  <c r="Z69" i="5"/>
  <c r="W69" i="5"/>
  <c r="X69" i="5"/>
  <c r="U69" i="5"/>
  <c r="Y69" i="5"/>
  <c r="X102" i="5"/>
  <c r="I102" i="5"/>
  <c r="V102" i="5"/>
  <c r="Z102" i="5"/>
  <c r="U102" i="5"/>
  <c r="W102" i="5"/>
  <c r="Y102" i="5"/>
  <c r="AA105" i="5"/>
  <c r="X171" i="5"/>
  <c r="U171" i="5"/>
  <c r="Y171" i="5"/>
  <c r="I171" i="5"/>
  <c r="V171" i="5"/>
  <c r="Z171" i="5"/>
  <c r="W171" i="5"/>
  <c r="X175" i="5"/>
  <c r="U175" i="5"/>
  <c r="Y175" i="5"/>
  <c r="I175" i="5"/>
  <c r="V175" i="5"/>
  <c r="Z175" i="5"/>
  <c r="W175" i="5"/>
  <c r="X211" i="5"/>
  <c r="U211" i="5"/>
  <c r="Y211" i="5"/>
  <c r="I211" i="5"/>
  <c r="V211" i="5"/>
  <c r="Z211" i="5"/>
  <c r="W211" i="5"/>
  <c r="X215" i="5"/>
  <c r="U215" i="5"/>
  <c r="Y215" i="5"/>
  <c r="I215" i="5"/>
  <c r="V215" i="5"/>
  <c r="Z215" i="5"/>
  <c r="W215" i="5"/>
  <c r="W180" i="5"/>
  <c r="X180" i="5"/>
  <c r="U180" i="5"/>
  <c r="Y180" i="5"/>
  <c r="I180" i="5"/>
  <c r="V180" i="5"/>
  <c r="Z180" i="5"/>
  <c r="W188" i="5"/>
  <c r="X188" i="5"/>
  <c r="U188" i="5"/>
  <c r="Y188" i="5"/>
  <c r="I188" i="5"/>
  <c r="V188" i="5"/>
  <c r="Z188" i="5"/>
  <c r="W204" i="5"/>
  <c r="X204" i="5"/>
  <c r="U204" i="5"/>
  <c r="Y204" i="5"/>
  <c r="I204" i="5"/>
  <c r="V204" i="5"/>
  <c r="Z204" i="5"/>
  <c r="W216" i="5"/>
  <c r="X216" i="5"/>
  <c r="U216" i="5"/>
  <c r="Y216" i="5"/>
  <c r="I216" i="5"/>
  <c r="V216" i="5"/>
  <c r="Z216" i="5"/>
  <c r="W224" i="5"/>
  <c r="X224" i="5"/>
  <c r="U224" i="5"/>
  <c r="Y224" i="5"/>
  <c r="I224" i="5"/>
  <c r="V224" i="5"/>
  <c r="Z224" i="5"/>
  <c r="AA169" i="5"/>
  <c r="AA185" i="5"/>
  <c r="AA217" i="5"/>
  <c r="N22" i="6" l="1"/>
  <c r="N24" i="6" s="1"/>
  <c r="D54" i="8"/>
  <c r="E31" i="8"/>
  <c r="AA42" i="5"/>
  <c r="AA99" i="5"/>
  <c r="AA43" i="5"/>
  <c r="AA97" i="5"/>
  <c r="AA89" i="5"/>
  <c r="AA113" i="5"/>
  <c r="AA209" i="5"/>
  <c r="AA201" i="5"/>
  <c r="AA107" i="5"/>
  <c r="AA91" i="5"/>
  <c r="AA150" i="5"/>
  <c r="AA154" i="5"/>
  <c r="AA54" i="5"/>
  <c r="AA213" i="5"/>
  <c r="AA109" i="5"/>
  <c r="AA123" i="5"/>
  <c r="AA34" i="5"/>
  <c r="AA103" i="5"/>
  <c r="AA160" i="5"/>
  <c r="AA156" i="5"/>
  <c r="AA115" i="5"/>
  <c r="AA182" i="5"/>
  <c r="AA178" i="5"/>
  <c r="AA50" i="5"/>
  <c r="AA58" i="5"/>
  <c r="AA81" i="5"/>
  <c r="AA218" i="5"/>
  <c r="AA39" i="5"/>
  <c r="AA78" i="5"/>
  <c r="AA18" i="5"/>
  <c r="AA158" i="5"/>
  <c r="AA70" i="5"/>
  <c r="AA186" i="5"/>
  <c r="AA132" i="5"/>
  <c r="AA221" i="5"/>
  <c r="AA121" i="5"/>
  <c r="AA181" i="5"/>
  <c r="AA95" i="5"/>
  <c r="AA119" i="5"/>
  <c r="AA222" i="5"/>
  <c r="AA142" i="5"/>
  <c r="AA48" i="5"/>
  <c r="AA197" i="5"/>
  <c r="AA146" i="5"/>
  <c r="AA38" i="5"/>
  <c r="AA111" i="5"/>
  <c r="AA66" i="5"/>
  <c r="AA62" i="5"/>
  <c r="AA130" i="5"/>
  <c r="AA152" i="5"/>
  <c r="AA214" i="5"/>
  <c r="J228" i="5"/>
  <c r="I234" i="5" s="1"/>
  <c r="AA17" i="5"/>
  <c r="AA145" i="5"/>
  <c r="AA129" i="5"/>
  <c r="AA100" i="5"/>
  <c r="AA77" i="5"/>
  <c r="AA120" i="5"/>
  <c r="AA90" i="5"/>
  <c r="AA159" i="5"/>
  <c r="AA157" i="5"/>
  <c r="AA124" i="5"/>
  <c r="AA92" i="5"/>
  <c r="AA53" i="5"/>
  <c r="AA127" i="5"/>
  <c r="AA128" i="5"/>
  <c r="AA170" i="5"/>
  <c r="AA210" i="5"/>
  <c r="AA216" i="5"/>
  <c r="AA211" i="5"/>
  <c r="AA102" i="5"/>
  <c r="AA85" i="5"/>
  <c r="AA147" i="5"/>
  <c r="I233" i="5"/>
  <c r="AA73" i="5"/>
  <c r="AA65" i="5"/>
  <c r="AA80" i="5"/>
  <c r="AA134" i="5"/>
  <c r="AA215" i="5"/>
  <c r="AA106" i="5"/>
  <c r="AA45" i="5"/>
  <c r="AA208" i="5"/>
  <c r="AA108" i="5"/>
  <c r="AA44" i="5"/>
  <c r="AA151" i="5"/>
  <c r="AA220" i="5"/>
  <c r="AA164" i="5"/>
  <c r="AA183" i="5"/>
  <c r="AA133" i="5"/>
  <c r="I232" i="5"/>
  <c r="J76" i="2"/>
  <c r="I85" i="2"/>
  <c r="AA168" i="5"/>
  <c r="AA195" i="5"/>
  <c r="AA163" i="5"/>
  <c r="AA76" i="5"/>
  <c r="J7" i="5"/>
  <c r="J8" i="5"/>
  <c r="AA19" i="5"/>
  <c r="J89" i="2"/>
  <c r="AA188" i="5"/>
  <c r="AA171" i="5"/>
  <c r="AA69" i="5"/>
  <c r="AA122" i="5"/>
  <c r="AA88" i="5"/>
  <c r="AA25" i="5"/>
  <c r="AA32" i="5"/>
  <c r="AA179" i="5"/>
  <c r="AA143" i="5"/>
  <c r="AA33" i="5"/>
  <c r="AA176" i="5"/>
  <c r="AA223" i="5"/>
  <c r="AA118" i="5"/>
  <c r="AA137" i="5"/>
  <c r="AA114" i="5"/>
  <c r="AA98" i="5"/>
  <c r="AA86" i="5"/>
  <c r="AA23" i="5"/>
  <c r="I2" i="2"/>
  <c r="AA200" i="5"/>
  <c r="AA199" i="5"/>
  <c r="AA167" i="5"/>
  <c r="AA139" i="5"/>
  <c r="AA96" i="5"/>
  <c r="AA20" i="5"/>
  <c r="AA36" i="5"/>
  <c r="I5" i="2"/>
  <c r="I3" i="2"/>
  <c r="AA224" i="5"/>
  <c r="AA180" i="5"/>
  <c r="AA116" i="5"/>
  <c r="AA204" i="5"/>
  <c r="AA175" i="5"/>
  <c r="AA135" i="5"/>
  <c r="AA112" i="5"/>
  <c r="AA21" i="5"/>
  <c r="AA61" i="5"/>
  <c r="AA172" i="5"/>
  <c r="AA219" i="5"/>
  <c r="AA110" i="5"/>
  <c r="AA84" i="5"/>
  <c r="AA57" i="5"/>
  <c r="AA64" i="5"/>
  <c r="AA155" i="5"/>
  <c r="AA184" i="5"/>
  <c r="AA141" i="5"/>
  <c r="S3" i="5"/>
  <c r="S9" i="5" s="1"/>
  <c r="N9" i="5"/>
  <c r="AA24" i="5"/>
  <c r="AA40" i="5"/>
  <c r="I4" i="2"/>
  <c r="J86" i="2"/>
  <c r="AA212" i="5"/>
  <c r="AA203" i="5"/>
  <c r="AA187" i="5"/>
  <c r="AA104" i="5"/>
  <c r="AA37" i="5"/>
  <c r="AA68" i="5"/>
  <c r="AA29" i="5"/>
  <c r="I7" i="2"/>
  <c r="I8" i="2"/>
  <c r="AF85" i="2"/>
  <c r="J85" i="2"/>
  <c r="AA192" i="5"/>
  <c r="AA72" i="5"/>
  <c r="AA28" i="5"/>
  <c r="AA196" i="5"/>
  <c r="AA131" i="5"/>
  <c r="S234" i="5"/>
  <c r="J233" i="5" s="1"/>
  <c r="J88" i="2"/>
  <c r="J87" i="2"/>
  <c r="AA153" i="5"/>
  <c r="AA207" i="5"/>
  <c r="AA191" i="5"/>
  <c r="AA126" i="5"/>
  <c r="AA94" i="5"/>
  <c r="AA49" i="5"/>
  <c r="AA41" i="5"/>
  <c r="J3" i="5"/>
  <c r="J9" i="5" s="1"/>
  <c r="F31" i="8" l="1"/>
  <c r="D43" i="8"/>
  <c r="H31" i="8"/>
  <c r="E35" i="8"/>
  <c r="J232" i="5"/>
  <c r="E253" i="5"/>
  <c r="E255" i="5"/>
  <c r="E263" i="5"/>
  <c r="H233" i="5"/>
  <c r="H232" i="5"/>
  <c r="E251" i="5"/>
  <c r="E249" i="5"/>
  <c r="E257" i="5"/>
  <c r="E260" i="5"/>
  <c r="E262" i="5"/>
  <c r="AA233" i="5"/>
  <c r="AF90" i="2"/>
  <c r="W85" i="2" s="1"/>
  <c r="E250" i="5"/>
  <c r="E258" i="5"/>
  <c r="E254" i="5"/>
  <c r="AA228" i="5"/>
  <c r="I90" i="2"/>
  <c r="H85" i="2" s="1"/>
  <c r="AA232" i="5"/>
  <c r="E252" i="5"/>
  <c r="D38" i="8" l="1"/>
  <c r="D90" i="8"/>
  <c r="I31" i="8"/>
  <c r="H35" i="8"/>
  <c r="E91" i="8"/>
  <c r="C91" i="8" s="1"/>
  <c r="F90" i="8"/>
  <c r="F35" i="8"/>
  <c r="W84" i="2"/>
  <c r="W88" i="2"/>
  <c r="W87" i="2"/>
  <c r="W86" i="2"/>
  <c r="W89" i="2"/>
  <c r="AA234" i="5"/>
  <c r="E239" i="5" s="1"/>
  <c r="E246" i="5" s="1"/>
  <c r="H84" i="2"/>
  <c r="H89" i="2"/>
  <c r="H88" i="2"/>
  <c r="H86" i="2"/>
  <c r="H87" i="2"/>
  <c r="E264" i="5"/>
  <c r="F262" i="5" s="1"/>
  <c r="J31" i="8" l="1"/>
  <c r="J35" i="8" s="1"/>
  <c r="I35" i="8"/>
  <c r="C90" i="8"/>
  <c r="C92" i="8" s="1"/>
  <c r="C93" i="8" s="1"/>
  <c r="T233" i="5"/>
  <c r="T232" i="5"/>
  <c r="F252" i="5"/>
  <c r="F258" i="5"/>
  <c r="F256" i="5"/>
  <c r="F261" i="5"/>
  <c r="F259" i="5"/>
  <c r="F255" i="5"/>
  <c r="F263" i="5"/>
  <c r="F249" i="5"/>
  <c r="F257" i="5"/>
  <c r="F251" i="5"/>
  <c r="F253" i="5"/>
  <c r="F260" i="5"/>
  <c r="F254" i="5"/>
  <c r="F250" i="5"/>
  <c r="G250" i="5" s="1"/>
  <c r="F264" i="5" l="1"/>
  <c r="G249" i="5"/>
</calcChain>
</file>

<file path=xl/comments1.xml><?xml version="1.0" encoding="utf-8"?>
<comments xmlns="http://schemas.openxmlformats.org/spreadsheetml/2006/main">
  <authors>
    <author/>
    <author>buba</author>
    <author>User</author>
  </authors>
  <commentList>
    <comment ref="J8" authorId="0" shapeId="0">
      <text>
        <r>
          <rPr>
            <sz val="9"/>
            <color indexed="81"/>
            <rFont val="Tahoma"/>
            <charset val="1"/>
          </rPr>
          <t xml:space="preserve">Unique users
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Banking
Financial Planning &amp; Management
News &amp; Politics
Family-Focused
Green Living Enthusiasts
Technology
Childcare &amp; Education
Early Childhood Education
Technology Education
Custom Audiences:
Corporate finance education
Finance training courses
Financial Planning
Age - 35 - 50</t>
        </r>
      </text>
    </comment>
    <comment ref="J13" authorId="2" shapeId="0">
      <text>
        <r>
          <rPr>
            <b/>
            <sz val="9"/>
            <color indexed="81"/>
            <rFont val="Tahoma"/>
            <family val="2"/>
            <charset val="204"/>
          </rPr>
          <t>Estimated Clicks</t>
        </r>
      </text>
    </comment>
    <comment ref="K13" authorId="2" shapeId="0">
      <text>
        <r>
          <rPr>
            <b/>
            <sz val="9"/>
            <color indexed="81"/>
            <rFont val="Tahoma"/>
            <family val="2"/>
            <charset val="204"/>
          </rPr>
          <t>CPC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</rPr>
          <t>Banking
Financial Planning &amp; Management
News &amp; Politics
Family-Focused
Green Living Enthusiasts
Technology
Childcare &amp; Education
Early Childhood Education
Technology Education
Custom Audiences:
Corporate finance education
Finance training courses
Financial Planning
Age - 35 - 50</t>
        </r>
      </text>
    </comment>
    <comment ref="E14" authorId="1" shapeId="0">
      <text>
        <r>
          <rPr>
            <sz val="9"/>
            <color indexed="81"/>
            <rFont val="Tahoma"/>
            <family val="2"/>
            <charset val="204"/>
          </rPr>
          <t xml:space="preserve">Recommended video dimensions is 1280 x 720 for Landscape and Portrait.
Minimum width is 600 pixels (length depends on aspect ratio) for Landscape and Portrait.
Landscape aspect ratio is 16:9.
Portrait aspect ratio is 9:16 (if video includes link, aspect ratio is 16:9).
Mobile renders both video types to aspect ratio 2:3.
Max file size is 4GB.
Recommended video formats are .MP4
Video length max is 120 minutes.
Video max frames 30fps.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204"/>
          </rPr>
          <t>Estimated views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  <charset val="204"/>
          </rPr>
          <t>CPV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</rPr>
          <t xml:space="preserve">Interests:
</t>
        </r>
        <r>
          <rPr>
            <sz val="9"/>
            <color indexed="81"/>
            <rFont val="Tahoma"/>
            <family val="2"/>
            <charset val="204"/>
          </rPr>
          <t>Education
Learning
School
Parenting
Personal finance</t>
        </r>
        <r>
          <rPr>
            <b/>
            <sz val="9"/>
            <color indexed="81"/>
            <rFont val="Tahoma"/>
            <family val="2"/>
          </rPr>
          <t xml:space="preserve">
Demogtaphic:
</t>
        </r>
        <r>
          <rPr>
            <sz val="9"/>
            <color indexed="81"/>
            <rFont val="Tahoma"/>
            <family val="2"/>
            <charset val="204"/>
          </rPr>
          <t>Parents with teenagers (13-17 years)</t>
        </r>
        <r>
          <rPr>
            <b/>
            <sz val="9"/>
            <color indexed="81"/>
            <rFont val="Tahoma"/>
            <family val="2"/>
          </rPr>
          <t xml:space="preserve">
Potential reach: 
130 000 
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Estimated Clicks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>CPC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 xml:space="preserve">Interests:
</t>
        </r>
        <r>
          <rPr>
            <sz val="9"/>
            <color indexed="81"/>
            <rFont val="Tahoma"/>
            <family val="2"/>
            <charset val="204"/>
          </rPr>
          <t>Education
Learning
School
Parenting
Personal finance</t>
        </r>
        <r>
          <rPr>
            <b/>
            <sz val="9"/>
            <color indexed="81"/>
            <rFont val="Tahoma"/>
            <family val="2"/>
          </rPr>
          <t xml:space="preserve">
Demogtaphic:
</t>
        </r>
        <r>
          <rPr>
            <sz val="9"/>
            <color indexed="81"/>
            <rFont val="Tahoma"/>
            <family val="2"/>
            <charset val="204"/>
          </rPr>
          <t>Parents with teenagers (13-17 years)</t>
        </r>
        <r>
          <rPr>
            <b/>
            <sz val="9"/>
            <color indexed="81"/>
            <rFont val="Tahoma"/>
            <family val="2"/>
          </rPr>
          <t xml:space="preserve">
Potential reach: 
130 000 
</t>
        </r>
      </text>
    </comment>
  </commentList>
</comments>
</file>

<file path=xl/sharedStrings.xml><?xml version="1.0" encoding="utf-8"?>
<sst xmlns="http://schemas.openxmlformats.org/spreadsheetml/2006/main" count="1923" uniqueCount="421">
  <si>
    <t>Length</t>
  </si>
  <si>
    <t>Coeff</t>
  </si>
  <si>
    <t>Name of TVC</t>
  </si>
  <si>
    <t>Code</t>
  </si>
  <si>
    <t>Sec</t>
  </si>
  <si>
    <t>Budget</t>
  </si>
  <si>
    <t>No</t>
  </si>
  <si>
    <t>%</t>
  </si>
  <si>
    <t>Consumer Loan</t>
  </si>
  <si>
    <t>CLIENT</t>
  </si>
  <si>
    <t>Cut-in</t>
  </si>
  <si>
    <t>B</t>
  </si>
  <si>
    <t>PRODUCT</t>
  </si>
  <si>
    <t>Consumer Loan  Break ID</t>
  </si>
  <si>
    <t>C</t>
  </si>
  <si>
    <t>3+4 sec</t>
  </si>
  <si>
    <t>AGENCY</t>
  </si>
  <si>
    <t>PERIOD</t>
  </si>
  <si>
    <t xml:space="preserve">                              </t>
  </si>
  <si>
    <t>Week</t>
  </si>
  <si>
    <t>TG</t>
  </si>
  <si>
    <t>W25-54</t>
  </si>
  <si>
    <t>April 2019</t>
  </si>
  <si>
    <t>May 2019</t>
  </si>
  <si>
    <t>June 2019</t>
  </si>
  <si>
    <t>March</t>
  </si>
  <si>
    <t>Mon</t>
  </si>
  <si>
    <t>Tue</t>
  </si>
  <si>
    <t>Wed</t>
  </si>
  <si>
    <t>Thu</t>
  </si>
  <si>
    <t>Fri</t>
  </si>
  <si>
    <t>Sat</t>
  </si>
  <si>
    <t>Sun</t>
  </si>
  <si>
    <r>
      <t>From</t>
    </r>
    <r>
      <rPr>
        <b/>
        <sz val="10"/>
        <rFont val="Arial"/>
        <family val="2"/>
        <charset val="1"/>
      </rPr>
      <t>/</t>
    </r>
  </si>
  <si>
    <t>Program</t>
  </si>
  <si>
    <t>Day</t>
  </si>
  <si>
    <t>Time</t>
  </si>
  <si>
    <t>Position</t>
  </si>
  <si>
    <t>All 25-54</t>
  </si>
  <si>
    <t>Price</t>
  </si>
  <si>
    <t>Total</t>
  </si>
  <si>
    <t>On</t>
  </si>
  <si>
    <t>Part</t>
  </si>
  <si>
    <t>Charge</t>
  </si>
  <si>
    <t>RTG</t>
  </si>
  <si>
    <t>CPP</t>
  </si>
  <si>
    <t>TRPs</t>
  </si>
  <si>
    <t>TRPSb</t>
  </si>
  <si>
    <t>TRPsC</t>
  </si>
  <si>
    <t>*</t>
  </si>
  <si>
    <t>Morning Show</t>
  </si>
  <si>
    <t>M-F</t>
  </si>
  <si>
    <t>DT</t>
  </si>
  <si>
    <t>Late Morning Show</t>
  </si>
  <si>
    <t>12 o'clock News</t>
  </si>
  <si>
    <t>Slavi's Show (re-run)</t>
  </si>
  <si>
    <t>Movie</t>
  </si>
  <si>
    <t>M</t>
  </si>
  <si>
    <t>Series</t>
  </si>
  <si>
    <t>PA</t>
  </si>
  <si>
    <t>17 o'clock News</t>
  </si>
  <si>
    <t>Face to Face</t>
  </si>
  <si>
    <t>News Hour</t>
  </si>
  <si>
    <t>PT</t>
  </si>
  <si>
    <t>?other</t>
  </si>
  <si>
    <t>Masterchef</t>
  </si>
  <si>
    <t>M-T</t>
  </si>
  <si>
    <t>Wife Swap</t>
  </si>
  <si>
    <t>W</t>
  </si>
  <si>
    <t>Home Makeover</t>
  </si>
  <si>
    <t>TR</t>
  </si>
  <si>
    <t>Capital Hillbillies</t>
  </si>
  <si>
    <t>F</t>
  </si>
  <si>
    <t>The Comedians and Friends</t>
  </si>
  <si>
    <t>W-F</t>
  </si>
  <si>
    <t>Slavi's Show</t>
  </si>
  <si>
    <t>Late News</t>
  </si>
  <si>
    <t>LF</t>
  </si>
  <si>
    <t>Night Program</t>
  </si>
  <si>
    <t>N</t>
  </si>
  <si>
    <t>Cartoons</t>
  </si>
  <si>
    <t>Sa</t>
  </si>
  <si>
    <t>New Girl</t>
  </si>
  <si>
    <t>This Saturday</t>
  </si>
  <si>
    <t>Cool-T</t>
  </si>
  <si>
    <t>Treasures of Bulgaria</t>
  </si>
  <si>
    <t>Alaminute</t>
  </si>
  <si>
    <t>Marmalade</t>
  </si>
  <si>
    <t>Second Plan</t>
  </si>
  <si>
    <t>Su</t>
  </si>
  <si>
    <t>This Sunday</t>
  </si>
  <si>
    <t>Wanted</t>
  </si>
  <si>
    <t>Hotel Eleon</t>
  </si>
  <si>
    <t>Concert Bourgas and the Sea (re-run)</t>
  </si>
  <si>
    <t>120 Minutes</t>
  </si>
  <si>
    <t>The Voice</t>
  </si>
  <si>
    <t>Paparazzi</t>
  </si>
  <si>
    <t>Concert Grafa</t>
  </si>
  <si>
    <t>Daily Spots</t>
  </si>
  <si>
    <t>Weekly Spots</t>
  </si>
  <si>
    <t>Daily TRP's W 25-54</t>
  </si>
  <si>
    <t>Weekly TRP's W25-54</t>
  </si>
  <si>
    <t>No of spots</t>
  </si>
  <si>
    <t>Morning</t>
  </si>
  <si>
    <t>06:00-07:00</t>
  </si>
  <si>
    <t>Day Time</t>
  </si>
  <si>
    <t>07:00-17:00</t>
  </si>
  <si>
    <t>Prime Access</t>
  </si>
  <si>
    <t>17:00-19:00</t>
  </si>
  <si>
    <t>Prime Time</t>
  </si>
  <si>
    <t>19:00-23:30</t>
  </si>
  <si>
    <t>Late Fringe</t>
  </si>
  <si>
    <t>23:30-01:00</t>
  </si>
  <si>
    <t>Night</t>
  </si>
  <si>
    <t>01:00-06:00</t>
  </si>
  <si>
    <t>Total TRPs W25-54</t>
  </si>
  <si>
    <t>Total TRPs All 25-54</t>
  </si>
  <si>
    <t>Gross After Calcs</t>
  </si>
  <si>
    <t>Agency Discount</t>
  </si>
  <si>
    <t>Volume Discount</t>
  </si>
  <si>
    <t>Preferential Discount</t>
  </si>
  <si>
    <t>Early Negotiation Discount</t>
  </si>
  <si>
    <t>Package Discount</t>
  </si>
  <si>
    <t>Net Budget</t>
  </si>
  <si>
    <t>*Rate card valid as of 1st of March!</t>
  </si>
  <si>
    <t>September 2019</t>
  </si>
  <si>
    <t>From</t>
  </si>
  <si>
    <t>DP</t>
  </si>
  <si>
    <t>A18-34</t>
  </si>
  <si>
    <t>A18-49</t>
  </si>
  <si>
    <t>A25-54</t>
  </si>
  <si>
    <t>M25-54</t>
  </si>
  <si>
    <t>A18-49 U</t>
  </si>
  <si>
    <t>On 06.09.2019 06:55-09:30</t>
  </si>
  <si>
    <t>Nova TV</t>
  </si>
  <si>
    <t>Hello Bulgaria</t>
  </si>
  <si>
    <t>Mo-Fr</t>
  </si>
  <si>
    <t>NPT</t>
  </si>
  <si>
    <t>Na Kafe</t>
  </si>
  <si>
    <t>News</t>
  </si>
  <si>
    <t>O Hayat Benim</t>
  </si>
  <si>
    <t>On 06.09.2019 (12:30-14:00)</t>
  </si>
  <si>
    <t>Fr</t>
  </si>
  <si>
    <t>Saathiya Saath Nibhana</t>
  </si>
  <si>
    <t>On 06.09.2019 (14:00-16:00)</t>
  </si>
  <si>
    <t xml:space="preserve">Forgive me </t>
  </si>
  <si>
    <t>Afternoon News</t>
  </si>
  <si>
    <t>On 06.09.2019 (16:00-18:00)</t>
  </si>
  <si>
    <t>Plus-Minus</t>
  </si>
  <si>
    <t>Elif</t>
  </si>
  <si>
    <t>Family Feud</t>
  </si>
  <si>
    <t>Main News</t>
  </si>
  <si>
    <t>Till 05.09.2019</t>
  </si>
  <si>
    <t>Fish on the cake (RR)</t>
  </si>
  <si>
    <t>From 10.09.2019</t>
  </si>
  <si>
    <t>Stolen Life</t>
  </si>
  <si>
    <t>Tu-Fr</t>
  </si>
  <si>
    <t>From 06.09.2019</t>
  </si>
  <si>
    <t>Desafio Bulgaria (???? ?? ??????)</t>
  </si>
  <si>
    <t>Magnum (series)</t>
  </si>
  <si>
    <t>Till 06.09.2019</t>
  </si>
  <si>
    <t>From 09.09.2019</t>
  </si>
  <si>
    <t>Road of Honour</t>
  </si>
  <si>
    <t>Mo-Thu</t>
  </si>
  <si>
    <t>From 13.09.2019</t>
  </si>
  <si>
    <t>Families at crossroads</t>
  </si>
  <si>
    <t>Kommissar Rex (series)</t>
  </si>
  <si>
    <t>Wake Up</t>
  </si>
  <si>
    <t>Court Show</t>
  </si>
  <si>
    <t>Temata Na Nova</t>
  </si>
  <si>
    <t>Families at crossroads (RR)</t>
  </si>
  <si>
    <t>No Man's Land</t>
  </si>
  <si>
    <t>National Lottery</t>
  </si>
  <si>
    <t>On 07.09.2019</t>
  </si>
  <si>
    <t>From 14.09.2019</t>
  </si>
  <si>
    <t>The Masked Singer</t>
  </si>
  <si>
    <t>From 14.09.2019 (22:00)</t>
  </si>
  <si>
    <t>Night time</t>
  </si>
  <si>
    <t>From 13.09.2019 Jay Leno`s Garage</t>
  </si>
  <si>
    <t>Diema</t>
  </si>
  <si>
    <t>Ice Road Truckers</t>
  </si>
  <si>
    <t>Walker Texas Ranger (FRR)</t>
  </si>
  <si>
    <t>From 27.09.2019 Alarm for Cobra</t>
  </si>
  <si>
    <t>Blacklist (FRR)</t>
  </si>
  <si>
    <t>Best of Fun</t>
  </si>
  <si>
    <t>From 17.09.2019 Marvel Agents of S.H.I.E.L.D</t>
  </si>
  <si>
    <t>Team Knight Rider (FRR)</t>
  </si>
  <si>
    <t>V.I.P (FRR)</t>
  </si>
  <si>
    <t>Condominium (FRR)</t>
  </si>
  <si>
    <t>Walker Texas Ranger</t>
  </si>
  <si>
    <t>From 26.09.2019 Alarm for Cobra</t>
  </si>
  <si>
    <t xml:space="preserve">Blacklist </t>
  </si>
  <si>
    <t>From 16.09.2019 Marvel Agents of S.H.I.E.L.D</t>
  </si>
  <si>
    <t>Team Knight Rider</t>
  </si>
  <si>
    <t>Married with children</t>
  </si>
  <si>
    <t>Movie (FRR)</t>
  </si>
  <si>
    <t>V.I.P.</t>
  </si>
  <si>
    <t>From 04.09.2019 Transporter and from 20.09.2019 NCIS: Los Angeles</t>
  </si>
  <si>
    <t>NAVY NCIS</t>
  </si>
  <si>
    <t>Condominium</t>
  </si>
  <si>
    <t>NAVY NCIS (FRR)</t>
  </si>
  <si>
    <t>Erotic Call WD</t>
  </si>
  <si>
    <t>Mo-Th</t>
  </si>
  <si>
    <t>Fraktura WD</t>
  </si>
  <si>
    <t>Sa-Su</t>
  </si>
  <si>
    <t>Flashpoint</t>
  </si>
  <si>
    <t>National Lottery (FRR)</t>
  </si>
  <si>
    <t>Bez Bagaj</t>
  </si>
  <si>
    <t>Erotics</t>
  </si>
  <si>
    <t>Fraktura</t>
  </si>
  <si>
    <t>Diema Family</t>
  </si>
  <si>
    <t>Forgive me (FRR)</t>
  </si>
  <si>
    <t>Snowdrop</t>
  </si>
  <si>
    <t>From 26.09.2019 The white slave</t>
  </si>
  <si>
    <t>Devious Maids (FRR)</t>
  </si>
  <si>
    <t>Prisoner of love (FRR)</t>
  </si>
  <si>
    <t>Saraswatichandra (FRR)</t>
  </si>
  <si>
    <t>Piyaa Albela (FRR)</t>
  </si>
  <si>
    <t>Family Feud (FRR)</t>
  </si>
  <si>
    <t>Culinary series</t>
  </si>
  <si>
    <t>From 25.09.2019 The white slave</t>
  </si>
  <si>
    <t>Devious Maids</t>
  </si>
  <si>
    <t>No. 309</t>
  </si>
  <si>
    <t>Saraswatichandra</t>
  </si>
  <si>
    <t>From 27.09.2019 Little Girl</t>
  </si>
  <si>
    <t>Sunshine Grils (FRR)</t>
  </si>
  <si>
    <t>Culinary series (FRR)</t>
  </si>
  <si>
    <t>Piyaa Albela</t>
  </si>
  <si>
    <t>Prisoner of love</t>
  </si>
  <si>
    <t>From 26.09.2019 Little Girl</t>
  </si>
  <si>
    <t>Sunshine Grils</t>
  </si>
  <si>
    <t>Forgive me</t>
  </si>
  <si>
    <t>No. 309 (FRR)</t>
  </si>
  <si>
    <t>Snowdrop (FRR)</t>
  </si>
  <si>
    <t>Saath Nibhaana Saathiya</t>
  </si>
  <si>
    <t>Romantic Movie</t>
  </si>
  <si>
    <t>The good witch</t>
  </si>
  <si>
    <t>Hayat</t>
  </si>
  <si>
    <t>Keeping up with the Kardashians</t>
  </si>
  <si>
    <t>Teleshop</t>
  </si>
  <si>
    <t>Kino Nova</t>
  </si>
  <si>
    <t>Sofia Day and Night</t>
  </si>
  <si>
    <t>CSI</t>
  </si>
  <si>
    <t>Till 02.09.2019</t>
  </si>
  <si>
    <t xml:space="preserve">Blockbuster Movie Great Monday </t>
  </si>
  <si>
    <t>Mo</t>
  </si>
  <si>
    <t>From 03.09.2019</t>
  </si>
  <si>
    <t>Blockbuster Movie</t>
  </si>
  <si>
    <t>CSI (FRR)</t>
  </si>
  <si>
    <t>FOX Life</t>
  </si>
  <si>
    <t>Off Prime Time</t>
  </si>
  <si>
    <t>24:00-17:29</t>
  </si>
  <si>
    <t>17:30-23:59</t>
  </si>
  <si>
    <t>FOX Crime</t>
  </si>
  <si>
    <t>FOX</t>
  </si>
  <si>
    <t xml:space="preserve">National Geographic </t>
  </si>
  <si>
    <t>Nat Geo Wild</t>
  </si>
  <si>
    <t>24 kitchen</t>
  </si>
  <si>
    <t>Nickelodeon</t>
  </si>
  <si>
    <t>NickJR</t>
  </si>
  <si>
    <t>AXN</t>
  </si>
  <si>
    <t>Disney Channel</t>
  </si>
  <si>
    <t>06:00-17:29</t>
  </si>
  <si>
    <t>City TV</t>
  </si>
  <si>
    <t>Nova Sport</t>
  </si>
  <si>
    <t>NEW</t>
  </si>
  <si>
    <t>coff</t>
  </si>
  <si>
    <t>January</t>
  </si>
  <si>
    <t>February</t>
  </si>
  <si>
    <t>April</t>
  </si>
  <si>
    <t>May</t>
  </si>
  <si>
    <t>June</t>
  </si>
  <si>
    <t>July</t>
  </si>
  <si>
    <t xml:space="preserve">?18-54 </t>
  </si>
  <si>
    <t>August</t>
  </si>
  <si>
    <t>September</t>
  </si>
  <si>
    <t>October</t>
  </si>
  <si>
    <t>November</t>
  </si>
  <si>
    <t>December</t>
  </si>
  <si>
    <t>Bonuses</t>
  </si>
  <si>
    <t>TRP's 30</t>
  </si>
  <si>
    <t xml:space="preserve">Consumer Loan </t>
  </si>
  <si>
    <t>Consumer Loan  Cut-in</t>
  </si>
  <si>
    <t>Coef. Special program</t>
  </si>
  <si>
    <t>Month</t>
  </si>
  <si>
    <t>Monthly Coeff</t>
  </si>
  <si>
    <t>TV</t>
  </si>
  <si>
    <t>Price per 1 spot</t>
  </si>
  <si>
    <t>TRPsB</t>
  </si>
  <si>
    <t>Movie ???????? ? ????????? ????? ???????</t>
  </si>
  <si>
    <t>Movie ???????? ????? ???????</t>
  </si>
  <si>
    <t>Daily TRP's W25-54</t>
  </si>
  <si>
    <t>Non Prime Time</t>
  </si>
  <si>
    <t>07:00-18:00</t>
  </si>
  <si>
    <t>18:00-23:59</t>
  </si>
  <si>
    <t>Non guaranteed TRP's</t>
  </si>
  <si>
    <t xml:space="preserve"> </t>
  </si>
  <si>
    <t>Gross</t>
  </si>
  <si>
    <t>Incentive Discount</t>
  </si>
  <si>
    <t>TOTAL DISCOUNT</t>
  </si>
  <si>
    <t>Share - BGL</t>
  </si>
  <si>
    <t>National Geographic</t>
  </si>
  <si>
    <t>*Rate card valid as of 1st of February!</t>
  </si>
  <si>
    <t xml:space="preserve">Client: </t>
  </si>
  <si>
    <t>DSK Bank</t>
  </si>
  <si>
    <t>Campaign:</t>
  </si>
  <si>
    <t>Financiada</t>
  </si>
  <si>
    <t xml:space="preserve">Period: </t>
  </si>
  <si>
    <t>February-March'2020</t>
  </si>
  <si>
    <t>Publisher</t>
  </si>
  <si>
    <t>Website</t>
  </si>
  <si>
    <t>Placement</t>
  </si>
  <si>
    <t>File type</t>
  </si>
  <si>
    <t>Format&amp;Size</t>
  </si>
  <si>
    <t>Total daily IMP</t>
  </si>
  <si>
    <t>Rotation</t>
  </si>
  <si>
    <t>Planned dialy IMP</t>
  </si>
  <si>
    <t>Days onine</t>
  </si>
  <si>
    <t>Total planned IMP</t>
  </si>
  <si>
    <t>CPM</t>
  </si>
  <si>
    <t>Gross cost, BGN</t>
  </si>
  <si>
    <t>Discount %</t>
  </si>
  <si>
    <t>Net/net cost, BGN</t>
  </si>
  <si>
    <t>Bonus IMP
(% / IMP)Bonus IMP
(% / IMP)</t>
  </si>
  <si>
    <t>Total IMP
paid+bonusTotal IMP
paid+bonus</t>
  </si>
  <si>
    <t>Tu</t>
  </si>
  <si>
    <t>Th</t>
  </si>
  <si>
    <t>CPM campaign - Desktop</t>
  </si>
  <si>
    <t>Economedia</t>
  </si>
  <si>
    <t>dnevnik.bg frq.1</t>
  </si>
  <si>
    <t>All pages</t>
  </si>
  <si>
    <t>Html5/JPG</t>
  </si>
  <si>
    <t>300?600</t>
  </si>
  <si>
    <t>Httpool</t>
  </si>
  <si>
    <t>Programmatic buying</t>
  </si>
  <si>
    <t>List of Premium Bulgarian Publishers</t>
  </si>
  <si>
    <t>Html5</t>
  </si>
  <si>
    <t>300?250, 300?600, 160?600, 728?90</t>
  </si>
  <si>
    <t>Whitelist: Finance, Business and similar websites; TG 35+</t>
  </si>
  <si>
    <t>NEG</t>
  </si>
  <si>
    <t>bg-mamma.com</t>
  </si>
  <si>
    <t>970?250</t>
  </si>
  <si>
    <t>Total CPM</t>
  </si>
  <si>
    <t>CPM campaign - Google Awareness</t>
  </si>
  <si>
    <t>Google Ads</t>
  </si>
  <si>
    <t>GDN</t>
  </si>
  <si>
    <t>banners</t>
  </si>
  <si>
    <t>n.a.</t>
  </si>
  <si>
    <t>YouTube</t>
  </si>
  <si>
    <t>video file</t>
  </si>
  <si>
    <t>.mp4</t>
  </si>
  <si>
    <t>Total GoogleAwareness</t>
  </si>
  <si>
    <t>Facebook Awareness</t>
  </si>
  <si>
    <t>Facebook</t>
  </si>
  <si>
    <t>Facebook  Traffic</t>
  </si>
  <si>
    <t xml:space="preserve">TG 25-55, interests targeted </t>
  </si>
  <si>
    <t>Carousel Ad, Image Ads, Video Ads</t>
  </si>
  <si>
    <t>Facebok post</t>
  </si>
  <si>
    <t>Total Facebook Awareness</t>
  </si>
  <si>
    <t>Total n/n, BGN</t>
  </si>
  <si>
    <t>Ad serving cost, BGN (CMP only)</t>
  </si>
  <si>
    <t>Total BGN with Ad serving</t>
  </si>
  <si>
    <t>TOTAL CLIENT'S COST, BGN (excl. banners production)</t>
  </si>
  <si>
    <t>W/o VAT.</t>
  </si>
  <si>
    <t>DSK Finansiada CAMPAIGN BUDGET DISTRIBUTION</t>
  </si>
  <si>
    <t>MEDIA</t>
  </si>
  <si>
    <t xml:space="preserve">Final Budget </t>
  </si>
  <si>
    <t>BGN</t>
  </si>
  <si>
    <t>including VAT (+20%)</t>
  </si>
  <si>
    <t>TOTAL BUDGET FOR THE CAMPAIGN</t>
  </si>
  <si>
    <t>Display</t>
  </si>
  <si>
    <t>Google Awareness</t>
  </si>
  <si>
    <t>According to data from the networks and target audiences. 
The information is not guaranteed, but estimated.
There is an overlap between the two estimations.</t>
  </si>
  <si>
    <t>350 000 - 1 300 000 potential imps</t>
  </si>
  <si>
    <t>130 000 potential reach</t>
  </si>
  <si>
    <t>раздел "Родителство"</t>
  </si>
  <si>
    <t>10% agency fee (exl. fee on ad serving), BGN</t>
  </si>
  <si>
    <t>Gross Booking Value</t>
  </si>
  <si>
    <t>Discounts</t>
  </si>
  <si>
    <t>AC</t>
  </si>
  <si>
    <t>Creative Fee</t>
  </si>
  <si>
    <t>AC LA</t>
  </si>
  <si>
    <t>Total Budget</t>
  </si>
  <si>
    <t>LA monthly</t>
  </si>
  <si>
    <t>BMG</t>
  </si>
  <si>
    <t>MTG</t>
  </si>
  <si>
    <t>MTG - Nonstandart</t>
  </si>
  <si>
    <t>BNT</t>
  </si>
  <si>
    <t>TSH</t>
  </si>
  <si>
    <t>Cinema</t>
  </si>
  <si>
    <t>Press</t>
  </si>
  <si>
    <t>OOH</t>
  </si>
  <si>
    <t>Digital</t>
  </si>
  <si>
    <t xml:space="preserve">Ad serving </t>
  </si>
  <si>
    <t>Total net</t>
  </si>
  <si>
    <t>Internet net</t>
  </si>
  <si>
    <t>Performance</t>
  </si>
  <si>
    <t xml:space="preserve">Ad serving cost </t>
  </si>
  <si>
    <t>1st payment</t>
  </si>
  <si>
    <t>2nd payment</t>
  </si>
  <si>
    <t xml:space="preserve">Total net +AC </t>
  </si>
  <si>
    <t>VAT included</t>
  </si>
  <si>
    <t>Total w/o VAT</t>
  </si>
  <si>
    <t xml:space="preserve">Total w VAT </t>
  </si>
  <si>
    <t xml:space="preserve">Media </t>
  </si>
  <si>
    <t>AC 2.5%</t>
  </si>
  <si>
    <t>AC 10%</t>
  </si>
  <si>
    <t xml:space="preserve">I st </t>
  </si>
  <si>
    <t>IInd</t>
  </si>
  <si>
    <t>total w/o VAT</t>
  </si>
  <si>
    <t>total w/ VAT</t>
  </si>
  <si>
    <t>Facebook Awerness</t>
  </si>
  <si>
    <t>Ad serving</t>
  </si>
  <si>
    <t>Февруари</t>
  </si>
  <si>
    <t>Март</t>
  </si>
  <si>
    <t>Affinity Audiences
Custom Audiences</t>
  </si>
  <si>
    <t>HTML5 ad
300x600, 300x250 and/or Responsive Formats</t>
  </si>
  <si>
    <t>JPG / 1080x1080, 1200×628 + text
MP4/ 1280 x 720 + text</t>
  </si>
  <si>
    <t>PERIOD: 20.02.2020 - 20.03.2020</t>
  </si>
  <si>
    <t>Version 9, date 20/03/2020</t>
  </si>
  <si>
    <t>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</si>
</sst>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_(* #,##0.00_);_(* \(#,##0.00\);_(* \-??_);_(@_)"/>
    <numFmt numFmtId="165" formatCode="_-* #,##0.00\ _?_?_._-;\-* #,##0.00\ _?_?_._-;_-* \-??\ _?_?_._-;_-@_-"/>
    <numFmt numFmtId="166" formatCode="_-* #,##0.00\ _?_?_-;\-* #,##0.00\ _?_?_-;_-* \-??\ _?_?_-;_-@_-"/>
    <numFmt numFmtId="167" formatCode="\ #,##0.00\ ;&quot; (&quot;#,##0.00\);&quot; -&quot;00\ ;\ @\ "/>
    <numFmt numFmtId="168" formatCode="\ #,##0.00&quot;    &quot;;\-#,##0.00&quot;    &quot;;&quot; -&quot;00&quot;    &quot;;\ @\ "/>
    <numFmt numFmtId="169" formatCode="_(\$* #,##0.0_);_(\$* \(#,##0.0\);_(\$* \-?_);_(@_)"/>
    <numFmt numFmtId="170" formatCode="_(\$* #,##0.00_);_(\$* \(#,##0.00\);_(\$* \-??_);_(@_)"/>
    <numFmt numFmtId="171" formatCode="#,##0.00&quot; BGN&quot;"/>
    <numFmt numFmtId="172" formatCode="#,##0&quot; ??&quot;"/>
    <numFmt numFmtId="173" formatCode="\$#,##0\ ;&quot;($&quot;#,##0\)"/>
    <numFmt numFmtId="174" formatCode="dddd/\ dd\ mmmm\ yyyy&quot; ?.&quot;;@"/>
    <numFmt numFmtId="175" formatCode="dd\ mm/yyyy&quot; ?.&quot;;@"/>
    <numFmt numFmtId="176" formatCode="dd"/>
    <numFmt numFmtId="177" formatCode="dddd&quot;, &quot;dd\ mmmm\ yyyy&quot; ?.&quot;;@"/>
    <numFmt numFmtId="178" formatCode="0&quot;  F TRP's&quot;"/>
    <numFmt numFmtId="179" formatCode="#,##0&quot; GRP's&quot;"/>
    <numFmt numFmtId="180" formatCode="###0.00_);[Red]\(###0.00\)"/>
    <numFmt numFmtId="181" formatCode="0&quot; RTG'S&quot;"/>
    <numFmt numFmtId="182" formatCode="#,##0&quot; RTG's&quot;"/>
    <numFmt numFmtId="183" formatCode="0&quot; sec&quot;"/>
    <numFmt numFmtId="184" formatCode="0&quot; sq. m.&quot;"/>
    <numFmt numFmtId="185" formatCode="hh:mm:ss;@"/>
    <numFmt numFmtId="186" formatCode="0&quot; TRP's&quot;"/>
    <numFmt numFmtId="187" formatCode="_-* #,##0.00_-;\-* #,##0.00_-;_-* \-??_-;_-@_-"/>
    <numFmt numFmtId="188" formatCode="_-\$* #,##0_-;&quot;-$&quot;* #,##0_-;_-\$* \-_-;_-@_-"/>
    <numFmt numFmtId="189" formatCode="_-&quot;L. &quot;* #,##0.00_-;&quot;-L. &quot;* #,##0.00_-;_-&quot;L. &quot;* \-??_-;_-@_-"/>
    <numFmt numFmtId="190" formatCode="0&quot; W GRP's&quot;"/>
    <numFmt numFmtId="191" formatCode="#,##0&quot; W GRP's&quot;"/>
    <numFmt numFmtId="192" formatCode="0&quot; W TRP's&quot;"/>
    <numFmt numFmtId="193" formatCode="#,##0&quot; W TRP's&quot;"/>
    <numFmt numFmtId="194" formatCode="0&quot; week&quot;"/>
    <numFmt numFmtId="195" formatCode="###&quot; weeks&quot;"/>
    <numFmt numFmtId="196" formatCode="#,##0.00&quot; ??&quot;"/>
    <numFmt numFmtId="197" formatCode="#&quot; ????&quot;"/>
    <numFmt numFmtId="198" formatCode="#&quot; ?? ??&quot;"/>
    <numFmt numFmtId="199" formatCode="#&quot; ??? ??&quot;"/>
    <numFmt numFmtId="200" formatCode="#&quot; ??&quot;"/>
    <numFmt numFmtId="201" formatCode="#&quot; sec&quot;"/>
    <numFmt numFmtId="202" formatCode="0&quot; ???.&quot;"/>
    <numFmt numFmtId="203" formatCode="0.0%"/>
    <numFmt numFmtId="204" formatCode="0.0"/>
    <numFmt numFmtId="205" formatCode="m/d/yyyy"/>
    <numFmt numFmtId="206" formatCode="0.0&quot; TRP's&quot;"/>
    <numFmt numFmtId="207" formatCode="#,##0.00&quot; ??.&quot;"/>
    <numFmt numFmtId="208" formatCode="d\-mmm"/>
    <numFmt numFmtId="209" formatCode="#,##0.000"/>
    <numFmt numFmtId="210" formatCode="#,##0.00\ [$лв.-402]"/>
    <numFmt numFmtId="211" formatCode="&quot; &quot;#,##0.00&quot;    &quot;;&quot;-&quot;#,##0.00&quot;    &quot;;&quot; -&quot;00&quot;    &quot;;&quot; &quot;@&quot; &quot;"/>
    <numFmt numFmtId="212" formatCode="#,##0.00\ &quot;лв.&quot;"/>
  </numFmts>
  <fonts count="115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25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7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7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25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–?’©"/>
      <charset val="128"/>
    </font>
    <font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177"/>
    </font>
    <font>
      <sz val="8"/>
      <color indexed="8"/>
      <name val="Calibri"/>
      <family val="2"/>
      <charset val="204"/>
    </font>
    <font>
      <sz val="10"/>
      <name val="Franklin Gothic Book"/>
      <family val="2"/>
      <charset val="204"/>
    </font>
    <font>
      <sz val="10"/>
      <name val="FrnkGothITC Bk BT"/>
      <charset val="1"/>
    </font>
    <font>
      <b/>
      <sz val="11"/>
      <color indexed="63"/>
      <name val="Calibri"/>
      <family val="2"/>
      <charset val="204"/>
    </font>
    <font>
      <sz val="8"/>
      <name val="Franklin Gothic Book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????†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1"/>
    </font>
    <font>
      <b/>
      <sz val="10"/>
      <color indexed="18"/>
      <name val="Arial"/>
      <family val="2"/>
      <charset val="1"/>
    </font>
    <font>
      <b/>
      <sz val="10"/>
      <color indexed="1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1"/>
    </font>
    <font>
      <sz val="8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color indexed="9"/>
      <name val="Arial"/>
      <family val="2"/>
      <charset val="1"/>
    </font>
    <font>
      <b/>
      <u/>
      <sz val="10"/>
      <color indexed="9"/>
      <name val="Arial"/>
      <family val="2"/>
      <charset val="1"/>
    </font>
    <font>
      <sz val="8"/>
      <color indexed="12"/>
      <name val="Arial"/>
      <family val="2"/>
      <charset val="1"/>
    </font>
    <font>
      <sz val="10"/>
      <color indexed="23"/>
      <name val="Arial"/>
      <family val="2"/>
      <charset val="1"/>
    </font>
    <font>
      <b/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16"/>
      <name val="Arial"/>
      <family val="2"/>
      <charset val="204"/>
    </font>
    <font>
      <b/>
      <sz val="9"/>
      <name val="Arial"/>
      <family val="2"/>
      <charset val="1"/>
    </font>
    <font>
      <b/>
      <sz val="7"/>
      <name val="Arial"/>
      <family val="2"/>
      <charset val="1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indexed="10"/>
      <name val="Arial"/>
      <family val="2"/>
      <charset val="1"/>
    </font>
    <font>
      <b/>
      <sz val="11"/>
      <name val="Arial"/>
      <family val="2"/>
      <charset val="204"/>
    </font>
    <font>
      <b/>
      <i/>
      <sz val="10"/>
      <color indexed="59"/>
      <name val="Arial"/>
      <family val="2"/>
      <charset val="204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name val="Arial"/>
      <family val="2"/>
      <charset val="1"/>
    </font>
    <font>
      <b/>
      <sz val="8"/>
      <name val="Arial"/>
      <family val="2"/>
      <charset val="204"/>
    </font>
    <font>
      <b/>
      <sz val="8"/>
      <color indexed="9"/>
      <name val="Tahoma"/>
      <family val="2"/>
      <charset val="204"/>
    </font>
    <font>
      <i/>
      <sz val="8"/>
      <color indexed="57"/>
      <name val="Tahoma"/>
      <family val="2"/>
      <charset val="204"/>
    </font>
    <font>
      <sz val="8"/>
      <color indexed="10"/>
      <name val="Arial"/>
      <family val="2"/>
      <charset val="1"/>
    </font>
    <font>
      <i/>
      <sz val="8"/>
      <name val="Tahoma"/>
      <family val="2"/>
      <charset val="204"/>
    </font>
    <font>
      <b/>
      <sz val="8"/>
      <name val="Tahoma"/>
      <family val="2"/>
      <charset val="204"/>
    </font>
    <font>
      <b/>
      <i/>
      <sz val="8"/>
      <color indexed="37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i/>
      <sz val="8"/>
      <color indexed="57"/>
      <name val="Tahoma"/>
      <family val="2"/>
      <charset val="204"/>
    </font>
    <font>
      <b/>
      <i/>
      <sz val="8"/>
      <color indexed="61"/>
      <name val="Tahoma"/>
      <family val="2"/>
      <charset val="204"/>
    </font>
    <font>
      <sz val="8"/>
      <name val="Tahoma"/>
      <family val="2"/>
      <charset val="204"/>
    </font>
    <font>
      <i/>
      <sz val="8"/>
      <color indexed="54"/>
      <name val="Tahoma"/>
      <family val="2"/>
      <charset val="204"/>
    </font>
    <font>
      <b/>
      <u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0"/>
      <color indexed="62"/>
      <name val="Arial"/>
      <family val="2"/>
      <charset val="1"/>
    </font>
    <font>
      <sz val="8"/>
      <color indexed="18"/>
      <name val="Arial"/>
      <family val="2"/>
      <charset val="204"/>
    </font>
    <font>
      <sz val="10"/>
      <color indexed="18"/>
      <name val="Arial"/>
      <family val="2"/>
      <charset val="204"/>
    </font>
    <font>
      <sz val="10"/>
      <color indexed="23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1"/>
    </font>
    <font>
      <b/>
      <sz val="11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sz val="10"/>
      <color indexed="59"/>
      <name val="Arial"/>
      <family val="2"/>
      <charset val="204"/>
    </font>
    <font>
      <sz val="11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name val="Calibri"/>
      <family val="2"/>
      <charset val="1"/>
    </font>
    <font>
      <sz val="10"/>
      <name val="Calibri"/>
      <family val="2"/>
      <charset val="204"/>
    </font>
    <font>
      <sz val="10"/>
      <name val="Arial"/>
      <family val="2"/>
    </font>
    <font>
      <sz val="9"/>
      <color indexed="81"/>
      <name val="Tahoma"/>
      <charset val="1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Helv"/>
    </font>
    <font>
      <b/>
      <i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</font>
    <font>
      <b/>
      <sz val="12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35"/>
      </patternFill>
    </fill>
    <fill>
      <patternFill patternType="solid">
        <fgColor indexed="45"/>
        <bgColor indexed="38"/>
      </patternFill>
    </fill>
    <fill>
      <patternFill patternType="solid">
        <fgColor indexed="42"/>
        <bgColor indexed="39"/>
      </patternFill>
    </fill>
    <fill>
      <patternFill patternType="solid">
        <fgColor indexed="46"/>
        <bgColor indexed="45"/>
      </patternFill>
    </fill>
    <fill>
      <patternFill patternType="solid">
        <fgColor indexed="34"/>
        <bgColor indexed="13"/>
      </patternFill>
    </fill>
    <fill>
      <patternFill patternType="solid">
        <fgColor indexed="33"/>
        <bgColor indexed="38"/>
      </patternFill>
    </fill>
    <fill>
      <patternFill patternType="solid">
        <fgColor indexed="15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7"/>
      </patternFill>
    </fill>
    <fill>
      <patternFill patternType="solid">
        <fgColor indexed="30"/>
        <bgColor indexed="57"/>
      </patternFill>
    </fill>
    <fill>
      <patternFill patternType="solid">
        <fgColor indexed="20"/>
        <bgColor indexed="61"/>
      </patternFill>
    </fill>
    <fill>
      <patternFill patternType="solid">
        <fgColor indexed="49"/>
        <bgColor indexed="41"/>
      </patternFill>
    </fill>
    <fill>
      <patternFill patternType="solid">
        <fgColor indexed="25"/>
        <bgColor indexed="52"/>
      </patternFill>
    </fill>
    <fill>
      <patternFill patternType="solid">
        <fgColor indexed="62"/>
        <bgColor indexed="57"/>
      </patternFill>
    </fill>
    <fill>
      <patternFill patternType="solid">
        <fgColor indexed="10"/>
        <bgColor indexed="37"/>
      </patternFill>
    </fill>
    <fill>
      <patternFill patternType="solid">
        <fgColor indexed="50"/>
        <bgColor indexed="17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22"/>
      </patternFill>
    </fill>
    <fill>
      <patternFill patternType="solid">
        <fgColor indexed="55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32"/>
      </patternFill>
    </fill>
    <fill>
      <patternFill patternType="solid">
        <fgColor indexed="40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9"/>
        <bgColor indexed="21"/>
      </patternFill>
    </fill>
    <fill>
      <patternFill patternType="solid">
        <fgColor indexed="32"/>
        <bgColor indexed="39"/>
      </patternFill>
    </fill>
    <fill>
      <patternFill patternType="solid">
        <fgColor indexed="28"/>
        <bgColor indexed="58"/>
      </patternFill>
    </fill>
    <fill>
      <patternFill patternType="solid">
        <fgColor indexed="13"/>
        <bgColor indexed="34"/>
      </patternFill>
    </fill>
    <fill>
      <patternFill patternType="solid">
        <fgColor indexed="18"/>
        <bgColor indexed="56"/>
      </patternFill>
    </fill>
    <fill>
      <patternFill patternType="solid">
        <fgColor indexed="39"/>
        <bgColor indexed="32"/>
      </patternFill>
    </fill>
    <fill>
      <patternFill patternType="solid">
        <fgColor indexed="48"/>
        <bgColor indexed="22"/>
      </patternFill>
    </fill>
    <fill>
      <patternFill patternType="solid">
        <fgColor indexed="21"/>
        <bgColor indexed="28"/>
      </patternFill>
    </fill>
    <fill>
      <patternFill patternType="solid">
        <fgColor indexed="14"/>
        <bgColor indexed="61"/>
      </patternFill>
    </fill>
    <fill>
      <patternFill patternType="solid">
        <fgColor indexed="41"/>
        <bgColor indexed="49"/>
      </patternFill>
    </fill>
    <fill>
      <patternFill patternType="solid">
        <fgColor indexed="35"/>
        <bgColor indexed="31"/>
      </patternFill>
    </fill>
    <fill>
      <patternFill patternType="solid">
        <fgColor indexed="44"/>
        <bgColor indexed="15"/>
      </patternFill>
    </fill>
    <fill>
      <patternFill patternType="solid">
        <fgColor indexed="22"/>
        <bgColor indexed="36"/>
      </patternFill>
    </fill>
    <fill>
      <patternFill patternType="solid">
        <fgColor indexed="58"/>
        <bgColor indexed="22"/>
      </patternFill>
    </fill>
    <fill>
      <patternFill patternType="solid">
        <fgColor indexed="24"/>
        <bgColor indexed="27"/>
      </patternFill>
    </fill>
    <fill>
      <patternFill patternType="solid">
        <fgColor indexed="38"/>
        <bgColor indexed="22"/>
      </patternFill>
    </fill>
    <fill>
      <patternFill patternType="solid">
        <fgColor indexed="27"/>
        <bgColor indexed="15"/>
      </patternFill>
    </fill>
    <fill>
      <patternFill patternType="solid">
        <fgColor indexed="52"/>
        <bgColor indexed="53"/>
      </patternFill>
    </fill>
    <fill>
      <patternFill patternType="solid">
        <fgColor indexed="51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5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7"/>
      </left>
      <right style="hair">
        <color indexed="37"/>
      </right>
      <top style="thin">
        <color indexed="37"/>
      </top>
      <bottom style="hair">
        <color indexed="8"/>
      </bottom>
      <diagonal/>
    </border>
    <border>
      <left style="hair">
        <color indexed="37"/>
      </left>
      <right style="hair">
        <color indexed="37"/>
      </right>
      <top style="thin">
        <color indexed="37"/>
      </top>
      <bottom style="hair">
        <color indexed="8"/>
      </bottom>
      <diagonal/>
    </border>
    <border>
      <left style="hair">
        <color indexed="37"/>
      </left>
      <right style="thin">
        <color indexed="37"/>
      </right>
      <top style="thin">
        <color indexed="37"/>
      </top>
      <bottom style="hair">
        <color indexed="8"/>
      </bottom>
      <diagonal/>
    </border>
    <border>
      <left/>
      <right style="hair">
        <color indexed="37"/>
      </right>
      <top style="thin">
        <color indexed="37"/>
      </top>
      <bottom style="hair">
        <color indexed="8"/>
      </bottom>
      <diagonal/>
    </border>
    <border>
      <left style="hair">
        <color indexed="37"/>
      </left>
      <right/>
      <top style="thin">
        <color indexed="37"/>
      </top>
      <bottom style="hair">
        <color indexed="8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37"/>
      </left>
      <right style="thin">
        <color indexed="37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37"/>
      </right>
      <top style="hair">
        <color indexed="8"/>
      </top>
      <bottom style="hair">
        <color indexed="8"/>
      </bottom>
      <diagonal/>
    </border>
    <border>
      <left/>
      <right style="thin">
        <color indexed="16"/>
      </right>
      <top style="hair">
        <color indexed="8"/>
      </top>
      <bottom style="hair">
        <color indexed="8"/>
      </bottom>
      <diagonal/>
    </border>
    <border>
      <left style="hair">
        <color indexed="37"/>
      </left>
      <right style="hair">
        <color indexed="37"/>
      </right>
      <top style="hair">
        <color indexed="8"/>
      </top>
      <bottom style="hair">
        <color indexed="8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37"/>
      </left>
      <right style="thin">
        <color indexed="37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37"/>
      </right>
      <top style="hair">
        <color indexed="8"/>
      </top>
      <bottom/>
      <diagonal/>
    </border>
    <border>
      <left/>
      <right style="thin">
        <color indexed="16"/>
      </right>
      <top style="hair">
        <color indexed="8"/>
      </top>
      <bottom/>
      <diagonal/>
    </border>
    <border>
      <left/>
      <right/>
      <top style="thin">
        <color indexed="37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medium">
        <color indexed="10"/>
      </top>
      <bottom style="thin">
        <color indexed="8"/>
      </bottom>
      <diagonal/>
    </border>
    <border>
      <left style="double">
        <color indexed="10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/>
      <top style="medium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medium">
        <color indexed="10"/>
      </bottom>
      <diagonal/>
    </border>
    <border>
      <left style="double">
        <color indexed="10"/>
      </left>
      <right style="thin">
        <color indexed="8"/>
      </right>
      <top/>
      <bottom style="medium">
        <color indexed="10"/>
      </bottom>
      <diagonal/>
    </border>
    <border>
      <left style="thin">
        <color indexed="8"/>
      </left>
      <right style="double">
        <color indexed="8"/>
      </right>
      <top/>
      <bottom style="medium">
        <color indexed="10"/>
      </bottom>
      <diagonal/>
    </border>
    <border>
      <left style="thin">
        <color indexed="8"/>
      </left>
      <right/>
      <top/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medium">
        <color indexed="10"/>
      </bottom>
      <diagonal/>
    </border>
    <border>
      <left style="double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10"/>
      </top>
      <bottom style="thin">
        <color indexed="8"/>
      </bottom>
      <diagonal/>
    </border>
    <border>
      <left/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10"/>
      </top>
      <bottom style="medium">
        <color indexed="8"/>
      </bottom>
      <diagonal/>
    </border>
    <border>
      <left/>
      <right/>
      <top style="medium">
        <color indexed="10"/>
      </top>
      <bottom style="medium">
        <color indexed="8"/>
      </bottom>
      <diagonal/>
    </border>
    <border>
      <left/>
      <right style="thin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10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10"/>
      </bottom>
      <diagonal/>
    </border>
    <border>
      <left/>
      <right/>
      <top style="thin">
        <color indexed="8"/>
      </top>
      <bottom style="medium">
        <color indexed="10"/>
      </bottom>
      <diagonal/>
    </border>
    <border>
      <left/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thin">
        <color indexed="16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45">
    <xf numFmtId="210" fontId="0" fillId="0" borderId="0"/>
    <xf numFmtId="196" fontId="94" fillId="0" borderId="0" applyFill="0" applyBorder="0" applyAlignment="0" applyProtection="0"/>
    <xf numFmtId="9" fontId="94" fillId="0" borderId="0" applyFill="0" applyBorder="0" applyAlignment="0" applyProtection="0"/>
    <xf numFmtId="210" fontId="1" fillId="2" borderId="0" applyNumberFormat="0" applyBorder="0" applyAlignment="0" applyProtection="0"/>
    <xf numFmtId="210" fontId="1" fillId="3" borderId="0" applyNumberFormat="0" applyBorder="0" applyAlignment="0" applyProtection="0"/>
    <xf numFmtId="210" fontId="1" fillId="4" borderId="0" applyNumberFormat="0" applyBorder="0" applyAlignment="0" applyProtection="0"/>
    <xf numFmtId="210" fontId="1" fillId="5" borderId="0" applyNumberFormat="0" applyBorder="0" applyAlignment="0" applyProtection="0"/>
    <xf numFmtId="210" fontId="1" fillId="6" borderId="0" applyNumberFormat="0" applyBorder="0" applyAlignment="0" applyProtection="0"/>
    <xf numFmtId="210" fontId="1" fillId="7" borderId="0" applyNumberFormat="0" applyBorder="0" applyAlignment="0" applyProtection="0"/>
    <xf numFmtId="210" fontId="1" fillId="8" borderId="0" applyNumberFormat="0" applyBorder="0" applyAlignment="0" applyProtection="0"/>
    <xf numFmtId="210" fontId="1" fillId="9" borderId="0" applyNumberFormat="0" applyBorder="0" applyAlignment="0" applyProtection="0"/>
    <xf numFmtId="210" fontId="1" fillId="10" borderId="0" applyNumberFormat="0" applyBorder="0" applyAlignment="0" applyProtection="0"/>
    <xf numFmtId="210" fontId="1" fillId="5" borderId="0" applyNumberFormat="0" applyBorder="0" applyAlignment="0" applyProtection="0"/>
    <xf numFmtId="210" fontId="1" fillId="8" borderId="0" applyNumberFormat="0" applyBorder="0" applyAlignment="0" applyProtection="0"/>
    <xf numFmtId="210" fontId="1" fillId="6" borderId="0" applyNumberFormat="0" applyBorder="0" applyAlignment="0" applyProtection="0"/>
    <xf numFmtId="210" fontId="2" fillId="11" borderId="0" applyNumberFormat="0" applyBorder="0" applyAlignment="0" applyProtection="0"/>
    <xf numFmtId="210" fontId="2" fillId="9" borderId="0" applyNumberFormat="0" applyBorder="0" applyAlignment="0" applyProtection="0"/>
    <xf numFmtId="210" fontId="2" fillId="10" borderId="0" applyNumberFormat="0" applyBorder="0" applyAlignment="0" applyProtection="0"/>
    <xf numFmtId="210" fontId="2" fillId="12" borderId="0" applyNumberFormat="0" applyBorder="0" applyAlignment="0" applyProtection="0"/>
    <xf numFmtId="210" fontId="2" fillId="13" borderId="0" applyNumberFormat="0" applyBorder="0" applyAlignment="0" applyProtection="0"/>
    <xf numFmtId="210" fontId="2" fillId="14" borderId="0" applyNumberFormat="0" applyBorder="0" applyAlignment="0" applyProtection="0"/>
    <xf numFmtId="210" fontId="2" fillId="15" borderId="0" applyNumberFormat="0" applyBorder="0" applyAlignment="0" applyProtection="0"/>
    <xf numFmtId="210" fontId="2" fillId="16" borderId="0" applyNumberFormat="0" applyBorder="0" applyAlignment="0" applyProtection="0"/>
    <xf numFmtId="210" fontId="2" fillId="17" borderId="0" applyNumberFormat="0" applyBorder="0" applyAlignment="0" applyProtection="0"/>
    <xf numFmtId="210" fontId="2" fillId="12" borderId="0" applyNumberFormat="0" applyBorder="0" applyAlignment="0" applyProtection="0"/>
    <xf numFmtId="210" fontId="2" fillId="13" borderId="0" applyNumberFormat="0" applyBorder="0" applyAlignment="0" applyProtection="0"/>
    <xf numFmtId="210" fontId="2" fillId="18" borderId="0" applyNumberFormat="0" applyBorder="0" applyAlignment="0" applyProtection="0"/>
    <xf numFmtId="210" fontId="3" fillId="3" borderId="0" applyNumberFormat="0" applyBorder="0" applyAlignment="0" applyProtection="0"/>
    <xf numFmtId="210" fontId="94" fillId="0" borderId="0" applyFill="0" applyBorder="0" applyAlignment="0" applyProtection="0"/>
    <xf numFmtId="210" fontId="4" fillId="19" borderId="1" applyNumberFormat="0" applyAlignment="0" applyProtection="0"/>
    <xf numFmtId="210" fontId="5" fillId="20" borderId="2" applyNumberFormat="0" applyAlignment="0" applyProtection="0"/>
    <xf numFmtId="164" fontId="94" fillId="0" borderId="0" applyFill="0" applyBorder="0" applyAlignment="0" applyProtection="0"/>
    <xf numFmtId="164" fontId="94" fillId="0" borderId="0" applyFill="0" applyBorder="0" applyAlignment="0" applyProtection="0"/>
    <xf numFmtId="164" fontId="94" fillId="0" borderId="0" applyFill="0" applyBorder="0" applyAlignment="0" applyProtection="0"/>
    <xf numFmtId="164" fontId="94" fillId="0" borderId="0" applyFill="0" applyBorder="0" applyAlignment="0" applyProtection="0"/>
    <xf numFmtId="164" fontId="94" fillId="0" borderId="0" applyFill="0" applyBorder="0" applyAlignment="0" applyProtection="0"/>
    <xf numFmtId="164" fontId="94" fillId="0" borderId="0" applyFill="0" applyBorder="0" applyAlignment="0" applyProtection="0"/>
    <xf numFmtId="164" fontId="94" fillId="0" borderId="0" applyFill="0" applyBorder="0" applyAlignment="0" applyProtection="0"/>
    <xf numFmtId="165" fontId="94" fillId="0" borderId="0" applyFill="0" applyBorder="0" applyAlignment="0" applyProtection="0"/>
    <xf numFmtId="165" fontId="94" fillId="0" borderId="0" applyFill="0" applyBorder="0" applyAlignment="0" applyProtection="0"/>
    <xf numFmtId="166" fontId="94" fillId="0" borderId="0" applyFill="0" applyBorder="0" applyAlignment="0" applyProtection="0"/>
    <xf numFmtId="167" fontId="94" fillId="0" borderId="0" applyFill="0" applyBorder="0" applyAlignment="0" applyProtection="0"/>
    <xf numFmtId="168" fontId="6" fillId="0" borderId="0" applyFill="0" applyBorder="0" applyAlignment="0" applyProtection="0"/>
    <xf numFmtId="164" fontId="94" fillId="0" borderId="0" applyFill="0" applyBorder="0" applyAlignment="0" applyProtection="0"/>
    <xf numFmtId="3" fontId="94" fillId="0" borderId="0" applyFill="0" applyBorder="0" applyAlignment="0" applyProtection="0"/>
    <xf numFmtId="1" fontId="94" fillId="0" borderId="0" applyFill="0" applyBorder="0" applyAlignment="0" applyProtection="0"/>
    <xf numFmtId="169" fontId="94" fillId="0" borderId="0" applyFill="0" applyBorder="0" applyAlignment="0" applyProtection="0"/>
    <xf numFmtId="170" fontId="94" fillId="0" borderId="0" applyFill="0" applyBorder="0" applyAlignment="0" applyProtection="0"/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171" fontId="94" fillId="0" borderId="0" applyFill="0" applyBorder="0" applyAlignment="0" applyProtection="0"/>
    <xf numFmtId="171" fontId="94" fillId="0" borderId="0" applyFill="0" applyBorder="0" applyAlignment="0" applyProtection="0"/>
    <xf numFmtId="172" fontId="94" fillId="0" borderId="0" applyFill="0" applyBorder="0" applyProtection="0">
      <alignment horizontal="center" vertical="center"/>
    </xf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210" fontId="7" fillId="0" borderId="3">
      <alignment horizontal="center" vertical="center"/>
      <protection locked="0"/>
    </xf>
    <xf numFmtId="210" fontId="7" fillId="0" borderId="4" applyFill="0" applyProtection="0">
      <alignment vertical="center"/>
    </xf>
    <xf numFmtId="210" fontId="7" fillId="0" borderId="4" applyFill="0" applyProtection="0">
      <alignment vertical="center"/>
    </xf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173" fontId="94" fillId="0" borderId="0" applyFill="0" applyBorder="0" applyAlignment="0" applyProtection="0"/>
    <xf numFmtId="174" fontId="94" fillId="0" borderId="0" applyFill="0" applyBorder="0" applyAlignment="0" applyProtection="0"/>
    <xf numFmtId="175" fontId="94" fillId="0" borderId="0" applyFill="0" applyBorder="0" applyAlignment="0" applyProtection="0"/>
    <xf numFmtId="175" fontId="94" fillId="0" borderId="0" applyFill="0" applyBorder="0" applyAlignment="0" applyProtection="0"/>
    <xf numFmtId="176" fontId="94" fillId="0" borderId="0" applyFill="0" applyBorder="0" applyAlignment="0" applyProtection="0"/>
    <xf numFmtId="177" fontId="94" fillId="0" borderId="0" applyFill="0" applyBorder="0" applyAlignment="0" applyProtection="0"/>
    <xf numFmtId="177" fontId="94" fillId="0" borderId="0" applyFill="0" applyBorder="0" applyAlignment="0" applyProtection="0"/>
    <xf numFmtId="174" fontId="94" fillId="0" borderId="0" applyFill="0" applyBorder="0" applyAlignment="0" applyProtection="0"/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210" fontId="8" fillId="0" borderId="0" applyNumberFormat="0" applyFill="0" applyBorder="0" applyAlignment="0" applyProtection="0"/>
    <xf numFmtId="178" fontId="94" fillId="0" borderId="0" applyFill="0" applyBorder="0" applyAlignment="0" applyProtection="0"/>
    <xf numFmtId="178" fontId="94" fillId="0" borderId="0" applyFill="0" applyBorder="0" applyAlignment="0" applyProtection="0"/>
    <xf numFmtId="210" fontId="9" fillId="4" borderId="0" applyNumberFormat="0" applyBorder="0" applyAlignment="0" applyProtection="0"/>
    <xf numFmtId="179" fontId="94" fillId="0" borderId="0" applyFill="0" applyBorder="0" applyAlignment="0" applyProtection="0"/>
    <xf numFmtId="179" fontId="94" fillId="0" borderId="0" applyFill="0" applyBorder="0" applyAlignment="0" applyProtection="0"/>
    <xf numFmtId="210" fontId="10" fillId="0" borderId="5" applyNumberFormat="0" applyFill="0" applyAlignment="0" applyProtection="0"/>
    <xf numFmtId="210" fontId="11" fillId="0" borderId="6" applyNumberFormat="0" applyFill="0" applyAlignment="0" applyProtection="0"/>
    <xf numFmtId="210" fontId="12" fillId="0" borderId="7" applyNumberFormat="0" applyFill="0" applyAlignment="0" applyProtection="0"/>
    <xf numFmtId="210" fontId="13" fillId="0" borderId="8" applyNumberFormat="0" applyFill="0" applyAlignment="0" applyProtection="0"/>
    <xf numFmtId="210" fontId="13" fillId="0" borderId="0" applyNumberFormat="0" applyFill="0" applyBorder="0" applyAlignment="0" applyProtection="0"/>
    <xf numFmtId="210" fontId="14" fillId="0" borderId="0" applyNumberFormat="0" applyFill="0" applyBorder="0" applyAlignment="0" applyProtection="0"/>
    <xf numFmtId="210" fontId="15" fillId="0" borderId="0" applyNumberFormat="0" applyFill="0" applyBorder="0" applyAlignment="0" applyProtection="0"/>
    <xf numFmtId="210" fontId="16" fillId="0" borderId="0" applyNumberFormat="0" applyFill="0" applyBorder="0" applyAlignment="0" applyProtection="0"/>
    <xf numFmtId="210" fontId="17" fillId="7" borderId="1" applyNumberFormat="0" applyAlignment="0" applyProtection="0"/>
    <xf numFmtId="210" fontId="18" fillId="0" borderId="9" applyNumberFormat="0" applyFill="0" applyAlignment="0" applyProtection="0"/>
    <xf numFmtId="210" fontId="19" fillId="21" borderId="0" applyNumberFormat="0" applyBorder="0" applyAlignment="0" applyProtection="0"/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180" fontId="20" fillId="0" borderId="0"/>
    <xf numFmtId="210" fontId="21" fillId="0" borderId="0"/>
    <xf numFmtId="210" fontId="1" fillId="0" borderId="0"/>
    <xf numFmtId="210" fontId="22" fillId="0" borderId="0"/>
    <xf numFmtId="210" fontId="1" fillId="0" borderId="0"/>
    <xf numFmtId="210" fontId="1" fillId="0" borderId="0"/>
    <xf numFmtId="210" fontId="1" fillId="0" borderId="0"/>
    <xf numFmtId="210" fontId="23" fillId="0" borderId="0"/>
    <xf numFmtId="210" fontId="23" fillId="0" borderId="0"/>
    <xf numFmtId="210" fontId="24" fillId="0" borderId="0"/>
    <xf numFmtId="210" fontId="23" fillId="0" borderId="0"/>
    <xf numFmtId="210" fontId="25" fillId="0" borderId="0"/>
    <xf numFmtId="210" fontId="1" fillId="0" borderId="0"/>
    <xf numFmtId="210" fontId="23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3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2" fillId="0" borderId="0"/>
    <xf numFmtId="210" fontId="23" fillId="0" borderId="0"/>
    <xf numFmtId="210" fontId="25" fillId="0" borderId="0"/>
    <xf numFmtId="210" fontId="1" fillId="0" borderId="0"/>
    <xf numFmtId="210" fontId="1" fillId="0" borderId="0"/>
    <xf numFmtId="210" fontId="1" fillId="0" borderId="0"/>
    <xf numFmtId="210" fontId="6" fillId="0" borderId="0" applyNumberFormat="0" applyBorder="0" applyProtection="0"/>
    <xf numFmtId="210" fontId="24" fillId="0" borderId="0"/>
    <xf numFmtId="210" fontId="23" fillId="0" borderId="0"/>
    <xf numFmtId="210" fontId="6" fillId="0" borderId="0" applyNumberFormat="0" applyBorder="0" applyProtection="0"/>
    <xf numFmtId="210" fontId="22" fillId="0" borderId="0"/>
    <xf numFmtId="210" fontId="23" fillId="0" borderId="0"/>
    <xf numFmtId="210" fontId="23" fillId="0" borderId="0"/>
    <xf numFmtId="210" fontId="22" fillId="0" borderId="0"/>
    <xf numFmtId="210" fontId="22" fillId="0" borderId="0"/>
    <xf numFmtId="210" fontId="22" fillId="0" borderId="0"/>
    <xf numFmtId="210" fontId="25" fillId="0" borderId="0"/>
    <xf numFmtId="210" fontId="25" fillId="0" borderId="0"/>
    <xf numFmtId="210" fontId="26" fillId="0" borderId="0"/>
    <xf numFmtId="210" fontId="1" fillId="0" borderId="0"/>
    <xf numFmtId="210" fontId="1" fillId="0" borderId="0"/>
    <xf numFmtId="210" fontId="23" fillId="0" borderId="0"/>
    <xf numFmtId="210" fontId="24" fillId="0" borderId="0"/>
    <xf numFmtId="210" fontId="23" fillId="0" borderId="0"/>
    <xf numFmtId="210" fontId="27" fillId="0" borderId="0"/>
    <xf numFmtId="210" fontId="27" fillId="0" borderId="0"/>
    <xf numFmtId="210" fontId="28" fillId="0" borderId="0"/>
    <xf numFmtId="210" fontId="25" fillId="0" borderId="0"/>
    <xf numFmtId="210" fontId="23" fillId="0" borderId="0"/>
    <xf numFmtId="210" fontId="94" fillId="22" borderId="10" applyNumberFormat="0" applyAlignment="0" applyProtection="0"/>
    <xf numFmtId="210" fontId="94" fillId="22" borderId="10" applyNumberFormat="0" applyAlignment="0" applyProtection="0"/>
    <xf numFmtId="210" fontId="29" fillId="19" borderId="11" applyNumberFormat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6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9" fontId="94" fillId="0" borderId="0" applyFill="0" applyBorder="0" applyAlignment="0" applyProtection="0"/>
    <xf numFmtId="10" fontId="94" fillId="0" borderId="0" applyFill="0" applyBorder="0" applyAlignment="0" applyProtection="0"/>
    <xf numFmtId="181" fontId="94" fillId="0" borderId="0" applyFill="0" applyBorder="0" applyAlignment="0" applyProtection="0"/>
    <xf numFmtId="181" fontId="94" fillId="0" borderId="0" applyFill="0" applyBorder="0" applyAlignment="0" applyProtection="0"/>
    <xf numFmtId="182" fontId="30" fillId="0" borderId="0" applyFill="0" applyBorder="0" applyAlignment="0" applyProtection="0"/>
    <xf numFmtId="183" fontId="94" fillId="0" borderId="0" applyFill="0" applyBorder="0" applyAlignment="0" applyProtection="0"/>
    <xf numFmtId="183" fontId="94" fillId="0" borderId="0" applyFill="0" applyBorder="0" applyAlignment="0" applyProtection="0"/>
    <xf numFmtId="183" fontId="94" fillId="0" borderId="0" applyFill="0" applyBorder="0" applyAlignment="0" applyProtection="0"/>
    <xf numFmtId="184" fontId="23" fillId="0" borderId="0" applyFill="0" applyBorder="0" applyAlignment="0" applyProtection="0"/>
    <xf numFmtId="210" fontId="24" fillId="0" borderId="0"/>
    <xf numFmtId="185" fontId="94" fillId="0" borderId="0" applyFill="0" applyBorder="0" applyProtection="0"/>
    <xf numFmtId="210" fontId="31" fillId="0" borderId="0" applyNumberFormat="0" applyFill="0" applyBorder="0" applyAlignment="0" applyProtection="0"/>
    <xf numFmtId="210" fontId="32" fillId="0" borderId="12" applyNumberFormat="0" applyFill="0" applyAlignment="0" applyProtection="0"/>
    <xf numFmtId="186" fontId="94" fillId="0" borderId="0" applyFill="0" applyBorder="0" applyAlignment="0" applyProtection="0"/>
    <xf numFmtId="186" fontId="94" fillId="0" borderId="0" applyFill="0" applyBorder="0" applyAlignment="0" applyProtection="0"/>
    <xf numFmtId="186" fontId="94" fillId="0" borderId="0" applyFill="0" applyBorder="0" applyAlignment="0" applyProtection="0"/>
    <xf numFmtId="186" fontId="94" fillId="0" borderId="0" applyFill="0" applyBorder="0" applyAlignment="0" applyProtection="0"/>
    <xf numFmtId="187" fontId="94" fillId="0" borderId="0" applyFill="0" applyBorder="0" applyAlignment="0" applyProtection="0"/>
    <xf numFmtId="188" fontId="94" fillId="0" borderId="0" applyFill="0" applyBorder="0" applyAlignment="0" applyProtection="0"/>
    <xf numFmtId="189" fontId="94" fillId="0" borderId="0" applyFill="0" applyBorder="0" applyAlignment="0" applyProtection="0"/>
    <xf numFmtId="190" fontId="94" fillId="0" borderId="0" applyFill="0" applyBorder="0" applyAlignment="0" applyProtection="0"/>
    <xf numFmtId="191" fontId="94" fillId="0" borderId="0" applyFill="0" applyBorder="0" applyAlignment="0" applyProtection="0"/>
    <xf numFmtId="191" fontId="94" fillId="0" borderId="0" applyFill="0" applyBorder="0" applyAlignment="0" applyProtection="0"/>
    <xf numFmtId="192" fontId="94" fillId="0" borderId="0" applyFill="0" applyBorder="0" applyAlignment="0" applyProtection="0"/>
    <xf numFmtId="193" fontId="94" fillId="0" borderId="0" applyFill="0" applyBorder="0" applyAlignment="0" applyProtection="0"/>
    <xf numFmtId="193" fontId="94" fillId="0" borderId="0" applyFill="0" applyBorder="0" applyAlignment="0" applyProtection="0"/>
    <xf numFmtId="210" fontId="33" fillId="0" borderId="0" applyNumberFormat="0" applyFill="0" applyBorder="0" applyAlignment="0" applyProtection="0"/>
    <xf numFmtId="194" fontId="94" fillId="0" borderId="0" applyFill="0" applyBorder="0" applyAlignment="0" applyProtection="0"/>
    <xf numFmtId="194" fontId="94" fillId="0" borderId="0" applyFill="0" applyBorder="0" applyAlignment="0" applyProtection="0"/>
    <xf numFmtId="195" fontId="94" fillId="0" borderId="0" applyFill="0" applyBorder="0" applyAlignment="0" applyProtection="0"/>
    <xf numFmtId="196" fontId="94" fillId="0" borderId="0" applyFill="0" applyBorder="0" applyAlignment="0" applyProtection="0"/>
    <xf numFmtId="177" fontId="94" fillId="0" borderId="0" applyFill="0" applyBorder="0" applyAlignment="0" applyProtection="0"/>
    <xf numFmtId="210" fontId="23" fillId="0" borderId="0"/>
    <xf numFmtId="210" fontId="23" fillId="0" borderId="0"/>
    <xf numFmtId="9" fontId="94" fillId="0" borderId="0" applyFill="0" applyBorder="0" applyAlignment="0" applyProtection="0"/>
    <xf numFmtId="210" fontId="24" fillId="0" borderId="0"/>
    <xf numFmtId="197" fontId="94" fillId="0" borderId="0" applyFill="0" applyBorder="0" applyAlignment="0" applyProtection="0"/>
    <xf numFmtId="198" fontId="94" fillId="0" borderId="0" applyFill="0" applyBorder="0" applyAlignment="0" applyProtection="0"/>
    <xf numFmtId="199" fontId="94" fillId="0" borderId="0" applyFill="0" applyBorder="0" applyAlignment="0" applyProtection="0"/>
    <xf numFmtId="200" fontId="94" fillId="0" borderId="0" applyFill="0" applyBorder="0" applyAlignment="0" applyProtection="0"/>
    <xf numFmtId="210" fontId="94" fillId="0" borderId="0" applyFill="0" applyBorder="0" applyAlignment="0" applyProtection="0"/>
    <xf numFmtId="210" fontId="94" fillId="0" borderId="0" applyFill="0" applyBorder="0" applyAlignment="0" applyProtection="0"/>
    <xf numFmtId="202" fontId="94" fillId="0" borderId="0" applyFill="0" applyBorder="0" applyAlignment="0" applyProtection="0"/>
    <xf numFmtId="202" fontId="94" fillId="0" borderId="0" applyFill="0" applyBorder="0" applyAlignment="0" applyProtection="0"/>
    <xf numFmtId="210" fontId="94" fillId="0" borderId="0" applyNumberFormat="0" applyBorder="0" applyAlignment="0" applyProtection="0"/>
    <xf numFmtId="210" fontId="34" fillId="0" borderId="0"/>
    <xf numFmtId="0" fontId="98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211" fontId="104" fillId="0" borderId="0" applyFill="0" applyBorder="0" applyAlignment="0" applyProtection="0"/>
    <xf numFmtId="9" fontId="104" fillId="0" borderId="0" applyFill="0" applyBorder="0" applyAlignment="0" applyProtection="0"/>
    <xf numFmtId="0" fontId="104" fillId="0" borderId="0" applyNumberFormat="0" applyBorder="0" applyProtection="0"/>
    <xf numFmtId="0" fontId="23" fillId="0" borderId="0"/>
  </cellStyleXfs>
  <cellXfs count="1065">
    <xf numFmtId="210" fontId="0" fillId="0" borderId="0" xfId="0"/>
    <xf numFmtId="210" fontId="96" fillId="45" borderId="226" xfId="150" applyFont="1" applyFill="1" applyBorder="1" applyAlignment="1">
      <alignment horizontal="center" vertical="center" wrapText="1"/>
    </xf>
    <xf numFmtId="210" fontId="96" fillId="0" borderId="224" xfId="149" applyFont="1" applyFill="1" applyBorder="1" applyAlignment="1">
      <alignment horizontal="center" vertical="center"/>
    </xf>
    <xf numFmtId="210" fontId="96" fillId="45" borderId="225" xfId="149" applyFont="1" applyFill="1" applyBorder="1" applyAlignment="1">
      <alignment horizontal="center" vertical="center"/>
    </xf>
    <xf numFmtId="210" fontId="96" fillId="0" borderId="224" xfId="150" applyNumberFormat="1" applyFont="1" applyFill="1" applyBorder="1" applyAlignment="1">
      <alignment horizontal="center" vertical="center"/>
    </xf>
    <xf numFmtId="210" fontId="0" fillId="0" borderId="0" xfId="0" applyAlignment="1">
      <alignment horizontal="center"/>
    </xf>
    <xf numFmtId="210" fontId="35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210" fontId="23" fillId="0" borderId="0" xfId="0" applyFont="1" applyAlignment="1" applyProtection="1">
      <alignment horizontal="center" vertical="center"/>
      <protection hidden="1"/>
    </xf>
    <xf numFmtId="210" fontId="23" fillId="0" borderId="0" xfId="0" applyFont="1" applyAlignment="1" applyProtection="1">
      <alignment vertical="center"/>
      <protection hidden="1"/>
    </xf>
    <xf numFmtId="204" fontId="24" fillId="0" borderId="0" xfId="0" applyNumberFormat="1" applyFont="1" applyAlignment="1" applyProtection="1">
      <alignment vertical="center"/>
      <protection hidden="1"/>
    </xf>
    <xf numFmtId="210" fontId="24" fillId="0" borderId="0" xfId="0" applyFont="1" applyAlignment="1" applyProtection="1">
      <alignment vertical="center"/>
      <protection hidden="1"/>
    </xf>
    <xf numFmtId="210" fontId="36" fillId="19" borderId="13" xfId="0" applyFont="1" applyFill="1" applyBorder="1" applyAlignment="1" applyProtection="1">
      <alignment horizontal="center" vertical="center"/>
      <protection hidden="1"/>
    </xf>
    <xf numFmtId="210" fontId="36" fillId="19" borderId="14" xfId="0" applyFont="1" applyFill="1" applyBorder="1" applyAlignment="1" applyProtection="1">
      <alignment horizontal="center" vertical="center"/>
      <protection hidden="1"/>
    </xf>
    <xf numFmtId="204" fontId="36" fillId="19" borderId="14" xfId="0" applyNumberFormat="1" applyFont="1" applyFill="1" applyBorder="1" applyAlignment="1" applyProtection="1">
      <alignment horizontal="center" vertical="center"/>
      <protection hidden="1"/>
    </xf>
    <xf numFmtId="204" fontId="36" fillId="19" borderId="15" xfId="0" applyNumberFormat="1" applyFont="1" applyFill="1" applyBorder="1" applyAlignment="1" applyProtection="1">
      <alignment horizontal="center" vertical="center"/>
      <protection hidden="1"/>
    </xf>
    <xf numFmtId="210" fontId="23" fillId="0" borderId="0" xfId="0" applyFont="1" applyAlignment="1" applyProtection="1">
      <alignment horizontal="right" vertical="center"/>
      <protection hidden="1"/>
    </xf>
    <xf numFmtId="210" fontId="37" fillId="0" borderId="0" xfId="0" applyFont="1" applyAlignment="1" applyProtection="1">
      <alignment horizontal="left" vertical="center"/>
      <protection locked="0" hidden="1"/>
    </xf>
    <xf numFmtId="210" fontId="37" fillId="0" borderId="16" xfId="0" applyFont="1" applyBorder="1" applyAlignment="1" applyProtection="1">
      <alignment horizontal="left" vertical="center"/>
      <protection locked="0" hidden="1"/>
    </xf>
    <xf numFmtId="204" fontId="35" fillId="0" borderId="17" xfId="0" applyNumberFormat="1" applyFont="1" applyBorder="1" applyAlignment="1" applyProtection="1">
      <alignment horizontal="center" vertical="center"/>
      <protection hidden="1"/>
    </xf>
    <xf numFmtId="183" fontId="37" fillId="19" borderId="17" xfId="196" applyFont="1" applyFill="1" applyBorder="1" applyAlignment="1" applyProtection="1">
      <alignment horizontal="center" vertical="center"/>
      <protection locked="0" hidden="1"/>
    </xf>
    <xf numFmtId="203" fontId="24" fillId="0" borderId="17" xfId="2" applyNumberFormat="1" applyFont="1" applyFill="1" applyBorder="1" applyAlignment="1" applyProtection="1">
      <alignment horizontal="center" vertical="center"/>
      <protection hidden="1"/>
    </xf>
    <xf numFmtId="210" fontId="23" fillId="0" borderId="17" xfId="0" applyFont="1" applyBorder="1" applyAlignment="1" applyProtection="1">
      <alignment vertical="center"/>
      <protection hidden="1"/>
    </xf>
    <xf numFmtId="1" fontId="24" fillId="0" borderId="17" xfId="0" applyNumberFormat="1" applyFont="1" applyBorder="1" applyAlignment="1" applyProtection="1">
      <alignment horizontal="center" vertical="center"/>
      <protection hidden="1"/>
    </xf>
    <xf numFmtId="9" fontId="24" fillId="0" borderId="18" xfId="2" applyFont="1" applyFill="1" applyBorder="1" applyAlignment="1" applyProtection="1">
      <alignment horizontal="center" vertical="center"/>
      <protection hidden="1"/>
    </xf>
    <xf numFmtId="210" fontId="38" fillId="0" borderId="0" xfId="0" applyFont="1" applyAlignment="1" applyProtection="1">
      <alignment horizontal="left" vertical="center"/>
      <protection locked="0" hidden="1"/>
    </xf>
    <xf numFmtId="210" fontId="37" fillId="0" borderId="19" xfId="0" applyFont="1" applyBorder="1" applyAlignment="1" applyProtection="1">
      <alignment horizontal="left" vertical="center"/>
      <protection locked="0" hidden="1"/>
    </xf>
    <xf numFmtId="204" fontId="35" fillId="0" borderId="20" xfId="0" applyNumberFormat="1" applyFont="1" applyBorder="1" applyAlignment="1" applyProtection="1">
      <alignment horizontal="center" vertical="center"/>
      <protection hidden="1"/>
    </xf>
    <xf numFmtId="183" fontId="37" fillId="0" borderId="20" xfId="196" applyFont="1" applyFill="1" applyBorder="1" applyAlignment="1" applyProtection="1">
      <alignment horizontal="center" vertical="center"/>
      <protection locked="0" hidden="1"/>
    </xf>
    <xf numFmtId="203" fontId="24" fillId="0" borderId="20" xfId="2" applyNumberFormat="1" applyFont="1" applyFill="1" applyBorder="1" applyAlignment="1" applyProtection="1">
      <alignment horizontal="center" vertical="center"/>
      <protection hidden="1"/>
    </xf>
    <xf numFmtId="210" fontId="23" fillId="0" borderId="21" xfId="0" applyFont="1" applyBorder="1" applyAlignment="1" applyProtection="1">
      <alignment vertical="center"/>
      <protection hidden="1"/>
    </xf>
    <xf numFmtId="1" fontId="24" fillId="0" borderId="20" xfId="0" applyNumberFormat="1" applyFont="1" applyBorder="1" applyAlignment="1" applyProtection="1">
      <alignment horizontal="center" vertical="center"/>
      <protection hidden="1"/>
    </xf>
    <xf numFmtId="9" fontId="24" fillId="0" borderId="22" xfId="2" applyFont="1" applyFill="1" applyBorder="1" applyAlignment="1" applyProtection="1">
      <alignment horizontal="center" vertical="center"/>
      <protection hidden="1"/>
    </xf>
    <xf numFmtId="210" fontId="23" fillId="23" borderId="0" xfId="0" applyFont="1" applyFill="1" applyAlignment="1" applyProtection="1">
      <alignment vertical="center"/>
      <protection hidden="1"/>
    </xf>
    <xf numFmtId="210" fontId="37" fillId="0" borderId="20" xfId="0" applyFont="1" applyBorder="1" applyAlignment="1" applyProtection="1">
      <alignment horizontal="center" vertical="center"/>
      <protection locked="0" hidden="1"/>
    </xf>
    <xf numFmtId="210" fontId="23" fillId="0" borderId="20" xfId="0" applyFont="1" applyBorder="1" applyAlignment="1" applyProtection="1">
      <alignment vertical="center"/>
      <protection hidden="1"/>
    </xf>
    <xf numFmtId="210" fontId="24" fillId="0" borderId="0" xfId="0" applyFont="1" applyAlignment="1" applyProtection="1">
      <alignment horizontal="right" vertical="center"/>
      <protection hidden="1"/>
    </xf>
    <xf numFmtId="196" fontId="24" fillId="0" borderId="0" xfId="1" applyFont="1" applyFill="1" applyAlignment="1" applyProtection="1">
      <alignment vertical="center"/>
      <protection hidden="1"/>
    </xf>
    <xf numFmtId="210" fontId="39" fillId="0" borderId="23" xfId="0" applyFont="1" applyBorder="1" applyAlignment="1" applyProtection="1">
      <alignment horizontal="center" vertical="center"/>
      <protection hidden="1"/>
    </xf>
    <xf numFmtId="210" fontId="39" fillId="0" borderId="24" xfId="0" applyFont="1" applyBorder="1" applyAlignment="1" applyProtection="1">
      <alignment vertical="center"/>
      <protection hidden="1"/>
    </xf>
    <xf numFmtId="210" fontId="23" fillId="0" borderId="25" xfId="0" applyFont="1" applyBorder="1" applyAlignment="1" applyProtection="1">
      <alignment vertical="center"/>
      <protection hidden="1"/>
    </xf>
    <xf numFmtId="210" fontId="39" fillId="0" borderId="25" xfId="0" applyFont="1" applyBorder="1" applyAlignment="1" applyProtection="1">
      <alignment vertical="center"/>
      <protection hidden="1"/>
    </xf>
    <xf numFmtId="210" fontId="39" fillId="0" borderId="26" xfId="0" applyFont="1" applyBorder="1" applyAlignment="1" applyProtection="1">
      <alignment vertical="center"/>
      <protection hidden="1"/>
    </xf>
    <xf numFmtId="210" fontId="39" fillId="0" borderId="27" xfId="0" applyFont="1" applyBorder="1" applyAlignment="1" applyProtection="1">
      <alignment horizontal="center" vertical="center"/>
      <protection hidden="1"/>
    </xf>
    <xf numFmtId="210" fontId="39" fillId="0" borderId="27" xfId="0" applyFont="1" applyBorder="1" applyAlignment="1" applyProtection="1">
      <alignment vertical="center"/>
      <protection hidden="1"/>
    </xf>
    <xf numFmtId="210" fontId="39" fillId="0" borderId="14" xfId="0" applyFont="1" applyBorder="1" applyAlignment="1" applyProtection="1">
      <alignment horizontal="center" vertical="center"/>
      <protection hidden="1"/>
    </xf>
    <xf numFmtId="210" fontId="39" fillId="0" borderId="28" xfId="0" applyFont="1" applyBorder="1" applyAlignment="1" applyProtection="1">
      <alignment vertical="center"/>
      <protection hidden="1"/>
    </xf>
    <xf numFmtId="210" fontId="39" fillId="23" borderId="0" xfId="0" applyFont="1" applyFill="1" applyAlignment="1" applyProtection="1">
      <alignment vertical="center"/>
      <protection hidden="1"/>
    </xf>
    <xf numFmtId="210" fontId="39" fillId="23" borderId="0" xfId="0" applyFont="1" applyFill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horizontal="center" vertical="center"/>
      <protection locked="0" hidden="1"/>
    </xf>
    <xf numFmtId="210" fontId="40" fillId="23" borderId="0" xfId="0" applyFont="1" applyFill="1" applyAlignment="1" applyProtection="1">
      <alignment vertical="center"/>
      <protection hidden="1"/>
    </xf>
    <xf numFmtId="210" fontId="41" fillId="24" borderId="29" xfId="0" applyFont="1" applyFill="1" applyBorder="1" applyAlignment="1" applyProtection="1">
      <alignment horizontal="center" vertical="center"/>
      <protection hidden="1"/>
    </xf>
    <xf numFmtId="210" fontId="41" fillId="24" borderId="30" xfId="0" applyFont="1" applyFill="1" applyBorder="1" applyAlignment="1" applyProtection="1">
      <alignment horizontal="center" vertical="center"/>
      <protection hidden="1"/>
    </xf>
    <xf numFmtId="210" fontId="41" fillId="25" borderId="30" xfId="0" applyFont="1" applyFill="1" applyBorder="1" applyAlignment="1" applyProtection="1">
      <alignment horizontal="center" vertical="center"/>
      <protection hidden="1"/>
    </xf>
    <xf numFmtId="210" fontId="41" fillId="26" borderId="31" xfId="0" applyFont="1" applyFill="1" applyBorder="1" applyAlignment="1" applyProtection="1">
      <alignment horizontal="center" vertical="center"/>
      <protection hidden="1"/>
    </xf>
    <xf numFmtId="210" fontId="41" fillId="26" borderId="30" xfId="0" applyFont="1" applyFill="1" applyBorder="1" applyAlignment="1" applyProtection="1">
      <alignment horizontal="center" vertical="center"/>
      <protection hidden="1"/>
    </xf>
    <xf numFmtId="210" fontId="41" fillId="23" borderId="0" xfId="0" applyFont="1" applyFill="1" applyAlignment="1" applyProtection="1">
      <alignment vertical="center"/>
      <protection hidden="1"/>
    </xf>
    <xf numFmtId="210" fontId="37" fillId="0" borderId="32" xfId="0" applyFont="1" applyBorder="1" applyAlignment="1" applyProtection="1">
      <alignment horizontal="left" vertical="center"/>
      <protection locked="0" hidden="1"/>
    </xf>
    <xf numFmtId="204" fontId="35" fillId="0" borderId="33" xfId="0" applyNumberFormat="1" applyFont="1" applyBorder="1" applyAlignment="1" applyProtection="1">
      <alignment horizontal="center" vertical="center"/>
      <protection hidden="1"/>
    </xf>
    <xf numFmtId="210" fontId="37" fillId="0" borderId="33" xfId="0" applyFont="1" applyBorder="1" applyAlignment="1" applyProtection="1">
      <alignment horizontal="center" vertical="center"/>
      <protection locked="0" hidden="1"/>
    </xf>
    <xf numFmtId="203" fontId="24" fillId="0" borderId="33" xfId="2" applyNumberFormat="1" applyFont="1" applyFill="1" applyBorder="1" applyAlignment="1" applyProtection="1">
      <alignment horizontal="center" vertical="center"/>
      <protection hidden="1"/>
    </xf>
    <xf numFmtId="210" fontId="23" fillId="0" borderId="33" xfId="0" applyFont="1" applyBorder="1" applyAlignment="1" applyProtection="1">
      <alignment vertical="center"/>
      <protection hidden="1"/>
    </xf>
    <xf numFmtId="1" fontId="24" fillId="0" borderId="33" xfId="0" applyNumberFormat="1" applyFont="1" applyBorder="1" applyAlignment="1" applyProtection="1">
      <alignment horizontal="center" vertical="center"/>
      <protection hidden="1"/>
    </xf>
    <xf numFmtId="9" fontId="24" fillId="0" borderId="34" xfId="2" applyFont="1" applyFill="1" applyBorder="1" applyAlignment="1" applyProtection="1">
      <alignment horizontal="center" vertical="center"/>
      <protection hidden="1"/>
    </xf>
    <xf numFmtId="210" fontId="41" fillId="15" borderId="0" xfId="0" applyFont="1" applyFill="1" applyAlignment="1" applyProtection="1">
      <alignment horizontal="center" vertical="center"/>
      <protection hidden="1"/>
    </xf>
    <xf numFmtId="176" fontId="7" fillId="0" borderId="13" xfId="65" applyFont="1" applyFill="1" applyBorder="1" applyAlignment="1" applyProtection="1">
      <alignment horizontal="center" vertical="center"/>
      <protection hidden="1"/>
    </xf>
    <xf numFmtId="176" fontId="7" fillId="0" borderId="27" xfId="65" applyFont="1" applyFill="1" applyBorder="1" applyAlignment="1" applyProtection="1">
      <alignment horizontal="center" vertical="center"/>
      <protection hidden="1"/>
    </xf>
    <xf numFmtId="176" fontId="7" fillId="0" borderId="24" xfId="65" applyFont="1" applyFill="1" applyBorder="1" applyAlignment="1" applyProtection="1">
      <alignment horizontal="center" vertical="center"/>
      <protection hidden="1"/>
    </xf>
    <xf numFmtId="210" fontId="7" fillId="19" borderId="14" xfId="169" applyFont="1" applyFill="1" applyBorder="1" applyAlignment="1" applyProtection="1">
      <alignment horizontal="center" vertical="center"/>
      <protection hidden="1"/>
    </xf>
    <xf numFmtId="210" fontId="7" fillId="19" borderId="24" xfId="169" applyFont="1" applyFill="1" applyBorder="1" applyAlignment="1" applyProtection="1">
      <alignment horizontal="center" vertical="center"/>
      <protection hidden="1"/>
    </xf>
    <xf numFmtId="210" fontId="7" fillId="19" borderId="35" xfId="169" applyFont="1" applyFill="1" applyBorder="1" applyAlignment="1" applyProtection="1">
      <alignment horizontal="center" vertical="center"/>
      <protection hidden="1"/>
    </xf>
    <xf numFmtId="176" fontId="7" fillId="0" borderId="36" xfId="65" applyFont="1" applyFill="1" applyBorder="1" applyAlignment="1" applyProtection="1">
      <alignment horizontal="center" vertical="center"/>
      <protection hidden="1"/>
    </xf>
    <xf numFmtId="176" fontId="7" fillId="0" borderId="35" xfId="65" applyFont="1" applyFill="1" applyBorder="1" applyAlignment="1" applyProtection="1">
      <alignment horizontal="center" vertical="center"/>
      <protection hidden="1"/>
    </xf>
    <xf numFmtId="210" fontId="7" fillId="19" borderId="37" xfId="169" applyFont="1" applyFill="1" applyBorder="1" applyAlignment="1" applyProtection="1">
      <alignment horizontal="center" vertical="center"/>
      <protection hidden="1"/>
    </xf>
    <xf numFmtId="176" fontId="7" fillId="0" borderId="37" xfId="65" applyFont="1" applyFill="1" applyBorder="1" applyAlignment="1" applyProtection="1">
      <alignment horizontal="center" vertical="center"/>
      <protection hidden="1"/>
    </xf>
    <xf numFmtId="176" fontId="7" fillId="0" borderId="14" xfId="65" applyFont="1" applyFill="1" applyBorder="1" applyAlignment="1" applyProtection="1">
      <alignment horizontal="center" vertical="center"/>
      <protection hidden="1"/>
    </xf>
    <xf numFmtId="176" fontId="7" fillId="0" borderId="30" xfId="65" applyFont="1" applyFill="1" applyBorder="1" applyAlignment="1" applyProtection="1">
      <alignment horizontal="center" vertical="center"/>
      <protection hidden="1"/>
    </xf>
    <xf numFmtId="210" fontId="7" fillId="19" borderId="15" xfId="169" applyFont="1" applyFill="1" applyBorder="1" applyAlignment="1" applyProtection="1">
      <alignment horizontal="center" vertical="center"/>
      <protection hidden="1"/>
    </xf>
    <xf numFmtId="176" fontId="7" fillId="23" borderId="38" xfId="65" applyFont="1" applyFill="1" applyBorder="1" applyAlignment="1" applyProtection="1">
      <alignment horizontal="center" vertical="center"/>
      <protection hidden="1"/>
    </xf>
    <xf numFmtId="176" fontId="7" fillId="23" borderId="0" xfId="65" applyFont="1" applyFill="1" applyAlignment="1" applyProtection="1">
      <alignment horizontal="center" vertical="center"/>
      <protection hidden="1"/>
    </xf>
    <xf numFmtId="210" fontId="7" fillId="23" borderId="0" xfId="169" applyFont="1" applyFill="1" applyAlignment="1" applyProtection="1">
      <alignment horizontal="center" vertical="center"/>
      <protection hidden="1"/>
    </xf>
    <xf numFmtId="210" fontId="23" fillId="0" borderId="0" xfId="0" applyFont="1" applyAlignment="1" applyProtection="1">
      <alignment horizontal="left" vertical="center"/>
      <protection hidden="1"/>
    </xf>
    <xf numFmtId="1" fontId="23" fillId="0" borderId="0" xfId="0" applyNumberFormat="1" applyFont="1" applyAlignment="1" applyProtection="1">
      <alignment horizontal="center" vertical="center"/>
      <protection hidden="1"/>
    </xf>
    <xf numFmtId="204" fontId="23" fillId="0" borderId="0" xfId="0" applyNumberFormat="1" applyFont="1" applyAlignment="1" applyProtection="1">
      <alignment vertical="center"/>
      <protection hidden="1"/>
    </xf>
    <xf numFmtId="176" fontId="42" fillId="27" borderId="13" xfId="65" applyFont="1" applyFill="1" applyBorder="1" applyAlignment="1" applyProtection="1">
      <alignment horizontal="center" vertical="center"/>
      <protection hidden="1"/>
    </xf>
    <xf numFmtId="176" fontId="42" fillId="27" borderId="14" xfId="65" applyFont="1" applyFill="1" applyBorder="1" applyAlignment="1" applyProtection="1">
      <alignment horizontal="center" vertical="center"/>
      <protection hidden="1"/>
    </xf>
    <xf numFmtId="176" fontId="42" fillId="27" borderId="36" xfId="65" applyFont="1" applyFill="1" applyBorder="1" applyAlignment="1" applyProtection="1">
      <alignment horizontal="center" vertical="center"/>
      <protection hidden="1"/>
    </xf>
    <xf numFmtId="176" fontId="42" fillId="27" borderId="39" xfId="65" applyFont="1" applyFill="1" applyBorder="1" applyAlignment="1" applyProtection="1">
      <alignment horizontal="center" vertical="center"/>
      <protection hidden="1"/>
    </xf>
    <xf numFmtId="176" fontId="42" fillId="27" borderId="30" xfId="65" applyFont="1" applyFill="1" applyBorder="1" applyAlignment="1" applyProtection="1">
      <alignment horizontal="center" vertical="center"/>
      <protection hidden="1"/>
    </xf>
    <xf numFmtId="176" fontId="42" fillId="27" borderId="37" xfId="65" applyFont="1" applyFill="1" applyBorder="1" applyAlignment="1" applyProtection="1">
      <alignment horizontal="center" vertical="center"/>
      <protection hidden="1"/>
    </xf>
    <xf numFmtId="176" fontId="42" fillId="27" borderId="40" xfId="65" applyFont="1" applyFill="1" applyBorder="1" applyAlignment="1" applyProtection="1">
      <alignment horizontal="center" vertical="center"/>
      <protection hidden="1"/>
    </xf>
    <xf numFmtId="176" fontId="42" fillId="27" borderId="15" xfId="65" applyFont="1" applyFill="1" applyBorder="1" applyAlignment="1" applyProtection="1">
      <alignment horizontal="center" vertical="center"/>
      <protection hidden="1"/>
    </xf>
    <xf numFmtId="176" fontId="43" fillId="23" borderId="38" xfId="65" applyFont="1" applyFill="1" applyBorder="1" applyAlignment="1" applyProtection="1">
      <alignment horizontal="center" vertical="center"/>
      <protection hidden="1"/>
    </xf>
    <xf numFmtId="176" fontId="43" fillId="23" borderId="0" xfId="65" applyFont="1" applyFill="1" applyAlignment="1" applyProtection="1">
      <alignment horizontal="center" vertical="center"/>
      <protection hidden="1"/>
    </xf>
    <xf numFmtId="210" fontId="44" fillId="19" borderId="41" xfId="0" applyFont="1" applyFill="1" applyBorder="1" applyAlignment="1" applyProtection="1">
      <alignment horizontal="center" vertical="center"/>
      <protection hidden="1"/>
    </xf>
    <xf numFmtId="210" fontId="44" fillId="19" borderId="42" xfId="0" applyFont="1" applyFill="1" applyBorder="1" applyAlignment="1" applyProtection="1">
      <alignment horizontal="center" vertical="center"/>
      <protection hidden="1"/>
    </xf>
    <xf numFmtId="210" fontId="35" fillId="19" borderId="43" xfId="0" applyFont="1" applyFill="1" applyBorder="1" applyAlignment="1" applyProtection="1">
      <alignment horizontal="center" vertical="center"/>
      <protection hidden="1"/>
    </xf>
    <xf numFmtId="210" fontId="35" fillId="19" borderId="44" xfId="0" applyFont="1" applyFill="1" applyBorder="1" applyAlignment="1" applyProtection="1">
      <alignment horizontal="center" vertical="center"/>
      <protection hidden="1"/>
    </xf>
    <xf numFmtId="210" fontId="35" fillId="19" borderId="45" xfId="0" applyFont="1" applyFill="1" applyBorder="1" applyAlignment="1" applyProtection="1">
      <alignment horizontal="center" vertical="center"/>
      <protection hidden="1"/>
    </xf>
    <xf numFmtId="210" fontId="35" fillId="19" borderId="25" xfId="0" applyFont="1" applyFill="1" applyBorder="1" applyAlignment="1" applyProtection="1">
      <alignment horizontal="center" vertical="center"/>
      <protection hidden="1"/>
    </xf>
    <xf numFmtId="2" fontId="37" fillId="28" borderId="46" xfId="0" applyNumberFormat="1" applyFont="1" applyFill="1" applyBorder="1" applyAlignment="1" applyProtection="1">
      <alignment horizontal="center" vertical="center"/>
      <protection hidden="1"/>
    </xf>
    <xf numFmtId="2" fontId="37" fillId="28" borderId="47" xfId="0" applyNumberFormat="1" applyFont="1" applyFill="1" applyBorder="1" applyAlignment="1" applyProtection="1">
      <alignment horizontal="center" vertical="center"/>
      <protection hidden="1"/>
    </xf>
    <xf numFmtId="2" fontId="37" fillId="28" borderId="48" xfId="0" applyNumberFormat="1" applyFont="1" applyFill="1" applyBorder="1" applyAlignment="1" applyProtection="1">
      <alignment horizontal="center" vertical="center"/>
      <protection hidden="1"/>
    </xf>
    <xf numFmtId="2" fontId="35" fillId="26" borderId="46" xfId="0" applyNumberFormat="1" applyFont="1" applyFill="1" applyBorder="1" applyAlignment="1" applyProtection="1">
      <alignment horizontal="center" vertical="center"/>
      <protection hidden="1"/>
    </xf>
    <xf numFmtId="2" fontId="35" fillId="26" borderId="48" xfId="0" applyNumberFormat="1" applyFont="1" applyFill="1" applyBorder="1" applyAlignment="1" applyProtection="1">
      <alignment horizontal="center" vertical="center"/>
      <protection hidden="1"/>
    </xf>
    <xf numFmtId="2" fontId="35" fillId="29" borderId="46" xfId="0" applyNumberFormat="1" applyFont="1" applyFill="1" applyBorder="1" applyAlignment="1" applyProtection="1">
      <alignment horizontal="center" vertical="center"/>
      <protection hidden="1"/>
    </xf>
    <xf numFmtId="2" fontId="35" fillId="29" borderId="48" xfId="0" applyNumberFormat="1" applyFont="1" applyFill="1" applyBorder="1" applyAlignment="1" applyProtection="1">
      <alignment horizontal="center" vertical="center"/>
      <protection hidden="1"/>
    </xf>
    <xf numFmtId="210" fontId="35" fillId="0" borderId="49" xfId="0" applyFont="1" applyBorder="1" applyAlignment="1" applyProtection="1">
      <alignment horizontal="center" vertical="center"/>
      <protection hidden="1"/>
    </xf>
    <xf numFmtId="210" fontId="35" fillId="0" borderId="47" xfId="0" applyFont="1" applyBorder="1" applyAlignment="1" applyProtection="1">
      <alignment horizontal="center" vertical="center"/>
      <protection hidden="1"/>
    </xf>
    <xf numFmtId="210" fontId="35" fillId="0" borderId="50" xfId="0" applyFont="1" applyBorder="1" applyAlignment="1" applyProtection="1">
      <alignment horizontal="center" vertical="center"/>
      <protection hidden="1"/>
    </xf>
    <xf numFmtId="210" fontId="45" fillId="30" borderId="47" xfId="0" applyFont="1" applyFill="1" applyBorder="1" applyAlignment="1" applyProtection="1">
      <alignment horizontal="center" vertical="center"/>
      <protection hidden="1"/>
    </xf>
    <xf numFmtId="210" fontId="35" fillId="19" borderId="51" xfId="0" applyFont="1" applyFill="1" applyBorder="1" applyAlignment="1" applyProtection="1">
      <alignment horizontal="center" vertical="center"/>
      <protection hidden="1"/>
    </xf>
    <xf numFmtId="210" fontId="35" fillId="19" borderId="47" xfId="0" applyFont="1" applyFill="1" applyBorder="1" applyAlignment="1" applyProtection="1">
      <alignment horizontal="center" vertical="center"/>
      <protection hidden="1"/>
    </xf>
    <xf numFmtId="210" fontId="46" fillId="30" borderId="41" xfId="0" applyFont="1" applyFill="1" applyBorder="1" applyAlignment="1" applyProtection="1">
      <alignment horizontal="center" vertical="center"/>
      <protection hidden="1"/>
    </xf>
    <xf numFmtId="210" fontId="37" fillId="19" borderId="52" xfId="0" applyFont="1" applyFill="1" applyBorder="1" applyAlignment="1" applyProtection="1">
      <alignment horizontal="center" vertical="center"/>
      <protection hidden="1"/>
    </xf>
    <xf numFmtId="210" fontId="37" fillId="19" borderId="53" xfId="0" applyFont="1" applyFill="1" applyBorder="1" applyAlignment="1" applyProtection="1">
      <alignment horizontal="center" vertical="center"/>
      <protection hidden="1"/>
    </xf>
    <xf numFmtId="210" fontId="35" fillId="19" borderId="54" xfId="0" applyFont="1" applyFill="1" applyBorder="1" applyAlignment="1" applyProtection="1">
      <alignment horizontal="center" vertical="center"/>
      <protection hidden="1"/>
    </xf>
    <xf numFmtId="210" fontId="23" fillId="19" borderId="55" xfId="0" applyFont="1" applyFill="1" applyBorder="1" applyAlignment="1" applyProtection="1">
      <alignment horizontal="center" vertical="center"/>
      <protection hidden="1"/>
    </xf>
    <xf numFmtId="210" fontId="23" fillId="19" borderId="55" xfId="0" applyFont="1" applyFill="1" applyBorder="1" applyAlignment="1" applyProtection="1">
      <alignment vertical="center"/>
      <protection hidden="1"/>
    </xf>
    <xf numFmtId="210" fontId="35" fillId="19" borderId="56" xfId="0" applyFont="1" applyFill="1" applyBorder="1" applyAlignment="1" applyProtection="1">
      <alignment horizontal="center" vertical="center"/>
      <protection hidden="1"/>
    </xf>
    <xf numFmtId="210" fontId="35" fillId="19" borderId="57" xfId="0" applyFont="1" applyFill="1" applyBorder="1" applyAlignment="1" applyProtection="1">
      <alignment horizontal="center" vertical="center"/>
      <protection hidden="1"/>
    </xf>
    <xf numFmtId="204" fontId="35" fillId="19" borderId="58" xfId="0" applyNumberFormat="1" applyFont="1" applyFill="1" applyBorder="1" applyAlignment="1" applyProtection="1">
      <alignment horizontal="center" vertical="center"/>
      <protection hidden="1"/>
    </xf>
    <xf numFmtId="204" fontId="35" fillId="19" borderId="59" xfId="0" applyNumberFormat="1" applyFont="1" applyFill="1" applyBorder="1" applyAlignment="1" applyProtection="1">
      <alignment horizontal="center" vertical="center"/>
      <protection hidden="1"/>
    </xf>
    <xf numFmtId="210" fontId="35" fillId="19" borderId="60" xfId="0" applyFont="1" applyFill="1" applyBorder="1" applyAlignment="1" applyProtection="1">
      <alignment horizontal="center" vertical="center"/>
      <protection hidden="1"/>
    </xf>
    <xf numFmtId="210" fontId="35" fillId="19" borderId="61" xfId="0" applyFont="1" applyFill="1" applyBorder="1" applyAlignment="1" applyProtection="1">
      <alignment horizontal="center" vertical="center"/>
      <protection hidden="1"/>
    </xf>
    <xf numFmtId="204" fontId="35" fillId="0" borderId="58" xfId="0" applyNumberFormat="1" applyFont="1" applyBorder="1" applyAlignment="1" applyProtection="1">
      <alignment horizontal="center" vertical="center"/>
      <protection hidden="1"/>
    </xf>
    <xf numFmtId="204" fontId="35" fillId="0" borderId="59" xfId="0" applyNumberFormat="1" applyFont="1" applyBorder="1" applyAlignment="1" applyProtection="1">
      <alignment horizontal="center" vertical="center"/>
      <protection hidden="1"/>
    </xf>
    <xf numFmtId="204" fontId="45" fillId="30" borderId="61" xfId="0" applyNumberFormat="1" applyFont="1" applyFill="1" applyBorder="1" applyAlignment="1" applyProtection="1">
      <alignment horizontal="center" vertical="center"/>
      <protection hidden="1"/>
    </xf>
    <xf numFmtId="201" fontId="45" fillId="30" borderId="59" xfId="231" applyNumberFormat="1" applyFont="1" applyFill="1" applyBorder="1" applyAlignment="1" applyProtection="1">
      <alignment horizontal="center" vertical="center"/>
      <protection hidden="1"/>
    </xf>
    <xf numFmtId="210" fontId="35" fillId="19" borderId="61" xfId="0" applyFont="1" applyFill="1" applyBorder="1" applyAlignment="1" applyProtection="1">
      <alignment horizontal="right" vertical="center"/>
      <protection hidden="1"/>
    </xf>
    <xf numFmtId="201" fontId="35" fillId="0" borderId="59" xfId="231" applyNumberFormat="1" applyFont="1" applyFill="1" applyBorder="1" applyAlignment="1" applyProtection="1">
      <alignment horizontal="center" vertical="center"/>
      <protection hidden="1"/>
    </xf>
    <xf numFmtId="210" fontId="46" fillId="30" borderId="52" xfId="0" applyFont="1" applyFill="1" applyBorder="1" applyAlignment="1" applyProtection="1">
      <alignment vertical="center"/>
      <protection hidden="1"/>
    </xf>
    <xf numFmtId="205" fontId="47" fillId="0" borderId="62" xfId="0" applyNumberFormat="1" applyFont="1" applyBorder="1" applyAlignment="1" applyProtection="1">
      <alignment horizontal="center" vertical="center"/>
      <protection hidden="1"/>
    </xf>
    <xf numFmtId="205" fontId="47" fillId="0" borderId="63" xfId="0" applyNumberFormat="1" applyFont="1" applyBorder="1" applyAlignment="1" applyProtection="1">
      <alignment horizontal="center" vertical="center"/>
      <protection hidden="1"/>
    </xf>
    <xf numFmtId="210" fontId="24" fillId="0" borderId="19" xfId="0" applyFont="1" applyBorder="1" applyAlignment="1" applyProtection="1">
      <alignment horizontal="left" vertical="center"/>
      <protection hidden="1"/>
    </xf>
    <xf numFmtId="210" fontId="24" fillId="0" borderId="20" xfId="0" applyFont="1" applyBorder="1" applyAlignment="1" applyProtection="1">
      <alignment horizontal="center" vertical="center"/>
      <protection hidden="1"/>
    </xf>
    <xf numFmtId="20" fontId="24" fillId="0" borderId="20" xfId="0" applyNumberFormat="1" applyFont="1" applyBorder="1" applyAlignment="1" applyProtection="1">
      <alignment horizontal="center" vertical="center"/>
      <protection hidden="1"/>
    </xf>
    <xf numFmtId="210" fontId="24" fillId="0" borderId="20" xfId="0" applyFont="1" applyBorder="1" applyAlignment="1" applyProtection="1">
      <alignment horizontal="center" vertical="center"/>
      <protection locked="0" hidden="1"/>
    </xf>
    <xf numFmtId="204" fontId="24" fillId="0" borderId="20" xfId="0" applyNumberFormat="1" applyFont="1" applyBorder="1" applyAlignment="1" applyProtection="1">
      <alignment horizontal="center" vertical="center"/>
      <protection hidden="1"/>
    </xf>
    <xf numFmtId="196" fontId="24" fillId="0" borderId="20" xfId="1" applyFont="1" applyFill="1" applyBorder="1" applyAlignment="1" applyProtection="1">
      <alignment horizontal="center" vertical="center"/>
      <protection hidden="1"/>
    </xf>
    <xf numFmtId="186" fontId="24" fillId="0" borderId="20" xfId="204" applyFont="1" applyFill="1" applyBorder="1" applyAlignment="1" applyProtection="1">
      <alignment horizontal="center" vertical="center"/>
      <protection hidden="1"/>
    </xf>
    <xf numFmtId="2" fontId="24" fillId="0" borderId="20" xfId="204" applyNumberFormat="1" applyFont="1" applyFill="1" applyBorder="1" applyAlignment="1" applyProtection="1">
      <alignment horizontal="center" vertical="center"/>
      <protection hidden="1"/>
    </xf>
    <xf numFmtId="1" fontId="36" fillId="0" borderId="20" xfId="0" applyNumberFormat="1" applyFont="1" applyBorder="1" applyAlignment="1" applyProtection="1">
      <alignment horizontal="center" vertical="center"/>
      <protection hidden="1"/>
    </xf>
    <xf numFmtId="172" fontId="48" fillId="0" borderId="20" xfId="1" applyNumberFormat="1" applyFont="1" applyFill="1" applyBorder="1" applyAlignment="1" applyProtection="1">
      <alignment horizontal="right" vertical="center"/>
      <protection hidden="1"/>
    </xf>
    <xf numFmtId="172" fontId="24" fillId="0" borderId="20" xfId="1" applyNumberFormat="1" applyFont="1" applyFill="1" applyBorder="1" applyAlignment="1" applyProtection="1">
      <alignment horizontal="right" vertical="center"/>
      <protection hidden="1"/>
    </xf>
    <xf numFmtId="172" fontId="24" fillId="23" borderId="20" xfId="1" applyNumberFormat="1" applyFont="1" applyFill="1" applyBorder="1" applyAlignment="1" applyProtection="1">
      <alignment horizontal="right" vertical="center"/>
      <protection hidden="1"/>
    </xf>
    <xf numFmtId="196" fontId="24" fillId="0" borderId="20" xfId="1" applyFont="1" applyFill="1" applyBorder="1" applyAlignment="1" applyProtection="1">
      <alignment horizontal="right" vertical="center"/>
      <protection hidden="1"/>
    </xf>
    <xf numFmtId="4" fontId="24" fillId="0" borderId="20" xfId="0" applyNumberFormat="1" applyFont="1" applyBorder="1" applyAlignment="1" applyProtection="1">
      <alignment horizontal="right" vertical="center"/>
      <protection hidden="1"/>
    </xf>
    <xf numFmtId="196" fontId="35" fillId="0" borderId="22" xfId="1" applyFont="1" applyFill="1" applyBorder="1" applyAlignment="1" applyProtection="1">
      <alignment horizontal="right" vertical="center"/>
      <protection hidden="1"/>
    </xf>
    <xf numFmtId="210" fontId="49" fillId="31" borderId="17" xfId="0" applyFont="1" applyFill="1" applyBorder="1" applyAlignment="1" applyProtection="1">
      <alignment horizontal="center" vertical="center"/>
      <protection locked="0" hidden="1"/>
    </xf>
    <xf numFmtId="210" fontId="49" fillId="32" borderId="17" xfId="0" applyFont="1" applyFill="1" applyBorder="1" applyAlignment="1" applyProtection="1">
      <alignment horizontal="center" vertical="center"/>
      <protection hidden="1"/>
    </xf>
    <xf numFmtId="210" fontId="49" fillId="31" borderId="20" xfId="0" applyFont="1" applyFill="1" applyBorder="1" applyAlignment="1" applyProtection="1">
      <alignment horizontal="center" vertical="center"/>
      <protection locked="0" hidden="1"/>
    </xf>
    <xf numFmtId="1" fontId="24" fillId="23" borderId="20" xfId="0" applyNumberFormat="1" applyFont="1" applyFill="1" applyBorder="1" applyAlignment="1" applyProtection="1">
      <alignment horizontal="center" vertical="center"/>
      <protection hidden="1"/>
    </xf>
    <xf numFmtId="210" fontId="49" fillId="32" borderId="20" xfId="0" applyFont="1" applyFill="1" applyBorder="1" applyAlignment="1" applyProtection="1">
      <alignment horizontal="center" vertical="center"/>
      <protection hidden="1"/>
    </xf>
    <xf numFmtId="210" fontId="50" fillId="31" borderId="20" xfId="0" applyFont="1" applyFill="1" applyBorder="1" applyAlignment="1" applyProtection="1">
      <alignment horizontal="center" vertical="center"/>
      <protection locked="0" hidden="1"/>
    </xf>
    <xf numFmtId="210" fontId="50" fillId="32" borderId="20" xfId="0" applyFont="1" applyFill="1" applyBorder="1" applyAlignment="1" applyProtection="1">
      <alignment horizontal="center" vertical="center"/>
      <protection hidden="1"/>
    </xf>
    <xf numFmtId="210" fontId="50" fillId="23" borderId="20" xfId="0" applyFont="1" applyFill="1" applyBorder="1" applyAlignment="1" applyProtection="1">
      <alignment horizontal="center" vertical="center"/>
      <protection hidden="1"/>
    </xf>
    <xf numFmtId="210" fontId="49" fillId="23" borderId="20" xfId="0" applyFont="1" applyFill="1" applyBorder="1" applyAlignment="1" applyProtection="1">
      <alignment horizontal="center" vertical="center"/>
      <protection locked="0" hidden="1"/>
    </xf>
    <xf numFmtId="204" fontId="24" fillId="29" borderId="20" xfId="0" applyNumberFormat="1" applyFont="1" applyFill="1" applyBorder="1" applyAlignment="1" applyProtection="1">
      <alignment horizontal="center" vertical="center"/>
      <protection hidden="1"/>
    </xf>
    <xf numFmtId="2" fontId="24" fillId="29" borderId="20" xfId="204" applyNumberFormat="1" applyFont="1" applyFill="1" applyBorder="1" applyAlignment="1" applyProtection="1">
      <alignment horizontal="center" vertical="center"/>
      <protection hidden="1"/>
    </xf>
    <xf numFmtId="172" fontId="48" fillId="29" borderId="20" xfId="1" applyNumberFormat="1" applyFont="1" applyFill="1" applyBorder="1" applyAlignment="1" applyProtection="1">
      <alignment horizontal="right" vertical="center"/>
      <protection hidden="1"/>
    </xf>
    <xf numFmtId="210" fontId="49" fillId="23" borderId="20" xfId="0" applyFont="1" applyFill="1" applyBorder="1" applyAlignment="1" applyProtection="1">
      <alignment horizontal="center" vertical="center"/>
      <protection hidden="1"/>
    </xf>
    <xf numFmtId="196" fontId="48" fillId="0" borderId="20" xfId="1" applyFont="1" applyFill="1" applyBorder="1" applyAlignment="1" applyProtection="1">
      <alignment horizontal="right" vertical="center"/>
      <protection hidden="1"/>
    </xf>
    <xf numFmtId="210" fontId="49" fillId="23" borderId="64" xfId="0" applyFont="1" applyFill="1" applyBorder="1" applyAlignment="1" applyProtection="1">
      <alignment horizontal="center" vertical="center"/>
      <protection hidden="1"/>
    </xf>
    <xf numFmtId="205" fontId="47" fillId="0" borderId="53" xfId="0" applyNumberFormat="1" applyFont="1" applyBorder="1" applyAlignment="1" applyProtection="1">
      <alignment horizontal="center" vertical="center"/>
      <protection hidden="1"/>
    </xf>
    <xf numFmtId="210" fontId="24" fillId="0" borderId="32" xfId="0" applyFont="1" applyBorder="1" applyAlignment="1" applyProtection="1">
      <alignment horizontal="left" vertical="center"/>
      <protection hidden="1"/>
    </xf>
    <xf numFmtId="210" fontId="24" fillId="0" borderId="33" xfId="0" applyFont="1" applyBorder="1" applyAlignment="1" applyProtection="1">
      <alignment horizontal="center" vertical="center"/>
      <protection hidden="1"/>
    </xf>
    <xf numFmtId="20" fontId="24" fillId="0" borderId="33" xfId="0" applyNumberFormat="1" applyFont="1" applyBorder="1" applyAlignment="1" applyProtection="1">
      <alignment horizontal="center" vertical="center"/>
      <protection hidden="1"/>
    </xf>
    <xf numFmtId="210" fontId="24" fillId="0" borderId="33" xfId="0" applyFont="1" applyBorder="1" applyAlignment="1" applyProtection="1">
      <alignment horizontal="center" vertical="center"/>
      <protection locked="0" hidden="1"/>
    </xf>
    <xf numFmtId="204" fontId="24" fillId="0" borderId="33" xfId="0" applyNumberFormat="1" applyFont="1" applyBorder="1" applyAlignment="1" applyProtection="1">
      <alignment horizontal="center" vertical="center"/>
      <protection hidden="1"/>
    </xf>
    <xf numFmtId="196" fontId="24" fillId="0" borderId="33" xfId="1" applyFont="1" applyFill="1" applyBorder="1" applyAlignment="1" applyProtection="1">
      <alignment horizontal="center" vertical="center"/>
      <protection hidden="1"/>
    </xf>
    <xf numFmtId="1" fontId="24" fillId="23" borderId="33" xfId="0" applyNumberFormat="1" applyFont="1" applyFill="1" applyBorder="1" applyAlignment="1" applyProtection="1">
      <alignment horizontal="center" vertical="center"/>
      <protection hidden="1"/>
    </xf>
    <xf numFmtId="1" fontId="36" fillId="0" borderId="33" xfId="0" applyNumberFormat="1" applyFont="1" applyBorder="1" applyAlignment="1" applyProtection="1">
      <alignment horizontal="center" vertical="center"/>
      <protection hidden="1"/>
    </xf>
    <xf numFmtId="196" fontId="48" fillId="0" borderId="33" xfId="1" applyFont="1" applyFill="1" applyBorder="1" applyAlignment="1" applyProtection="1">
      <alignment horizontal="right" vertical="center"/>
      <protection hidden="1"/>
    </xf>
    <xf numFmtId="196" fontId="24" fillId="0" borderId="33" xfId="1" applyFont="1" applyFill="1" applyBorder="1" applyAlignment="1" applyProtection="1">
      <alignment horizontal="right" vertical="center"/>
      <protection hidden="1"/>
    </xf>
    <xf numFmtId="4" fontId="24" fillId="0" borderId="33" xfId="0" applyNumberFormat="1" applyFont="1" applyBorder="1" applyAlignment="1" applyProtection="1">
      <alignment horizontal="right" vertical="center"/>
      <protection hidden="1"/>
    </xf>
    <xf numFmtId="196" fontId="35" fillId="0" borderId="34" xfId="1" applyFont="1" applyFill="1" applyBorder="1" applyAlignment="1" applyProtection="1">
      <alignment horizontal="right" vertical="center"/>
      <protection hidden="1"/>
    </xf>
    <xf numFmtId="210" fontId="51" fillId="23" borderId="33" xfId="0" applyFont="1" applyFill="1" applyBorder="1" applyAlignment="1" applyProtection="1">
      <alignment horizontal="center" vertical="center"/>
      <protection hidden="1"/>
    </xf>
    <xf numFmtId="210" fontId="51" fillId="32" borderId="33" xfId="0" applyFont="1" applyFill="1" applyBorder="1" applyAlignment="1" applyProtection="1">
      <alignment horizontal="center" vertical="center"/>
      <protection hidden="1"/>
    </xf>
    <xf numFmtId="210" fontId="51" fillId="31" borderId="33" xfId="0" applyFont="1" applyFill="1" applyBorder="1" applyAlignment="1" applyProtection="1">
      <alignment horizontal="center" vertical="center"/>
      <protection locked="0" hidden="1"/>
    </xf>
    <xf numFmtId="205" fontId="47" fillId="0" borderId="65" xfId="0" applyNumberFormat="1" applyFont="1" applyBorder="1" applyAlignment="1" applyProtection="1">
      <alignment horizontal="center" vertical="center"/>
      <protection hidden="1"/>
    </xf>
    <xf numFmtId="205" fontId="47" fillId="0" borderId="30" xfId="0" applyNumberFormat="1" applyFont="1" applyBorder="1" applyAlignment="1" applyProtection="1">
      <alignment horizontal="center" vertical="center"/>
      <protection hidden="1"/>
    </xf>
    <xf numFmtId="210" fontId="24" fillId="0" borderId="30" xfId="0" applyFont="1" applyBorder="1" applyAlignment="1" applyProtection="1">
      <alignment horizontal="left" vertical="center"/>
      <protection hidden="1"/>
    </xf>
    <xf numFmtId="210" fontId="24" fillId="0" borderId="30" xfId="0" applyFont="1" applyBorder="1" applyAlignment="1" applyProtection="1">
      <alignment horizontal="center" vertical="center"/>
      <protection hidden="1"/>
    </xf>
    <xf numFmtId="20" fontId="24" fillId="0" borderId="30" xfId="0" applyNumberFormat="1" applyFont="1" applyBorder="1" applyAlignment="1" applyProtection="1">
      <alignment horizontal="center" vertical="center"/>
      <protection hidden="1"/>
    </xf>
    <xf numFmtId="206" fontId="35" fillId="33" borderId="65" xfId="204" applyNumberFormat="1" applyFont="1" applyFill="1" applyBorder="1" applyAlignment="1" applyProtection="1">
      <alignment horizontal="center" vertical="center"/>
      <protection hidden="1"/>
    </xf>
    <xf numFmtId="206" fontId="35" fillId="23" borderId="30" xfId="204" applyNumberFormat="1" applyFont="1" applyFill="1" applyBorder="1" applyAlignment="1" applyProtection="1">
      <alignment horizontal="center" vertical="center"/>
      <protection hidden="1"/>
    </xf>
    <xf numFmtId="206" fontId="35" fillId="29" borderId="30" xfId="204" applyNumberFormat="1" applyFont="1" applyFill="1" applyBorder="1" applyAlignment="1" applyProtection="1">
      <alignment horizontal="center" vertical="center"/>
      <protection hidden="1"/>
    </xf>
    <xf numFmtId="1" fontId="35" fillId="33" borderId="65" xfId="0" applyNumberFormat="1" applyFont="1" applyFill="1" applyBorder="1" applyAlignment="1" applyProtection="1">
      <alignment horizontal="center" vertical="center"/>
      <protection hidden="1"/>
    </xf>
    <xf numFmtId="196" fontId="48" fillId="0" borderId="13" xfId="1" applyFont="1" applyFill="1" applyBorder="1" applyAlignment="1" applyProtection="1">
      <alignment horizontal="right" vertical="center"/>
      <protection hidden="1"/>
    </xf>
    <xf numFmtId="196" fontId="48" fillId="0" borderId="14" xfId="1" applyFont="1" applyFill="1" applyBorder="1" applyAlignment="1" applyProtection="1">
      <alignment horizontal="right" vertical="center"/>
      <protection hidden="1"/>
    </xf>
    <xf numFmtId="196" fontId="35" fillId="33" borderId="65" xfId="1" applyFont="1" applyFill="1" applyBorder="1" applyAlignment="1" applyProtection="1">
      <alignment horizontal="center" vertical="center"/>
      <protection hidden="1"/>
    </xf>
    <xf numFmtId="210" fontId="23" fillId="0" borderId="66" xfId="0" applyFont="1" applyBorder="1" applyAlignment="1" applyProtection="1">
      <alignment horizontal="center" vertical="center"/>
      <protection hidden="1"/>
    </xf>
    <xf numFmtId="210" fontId="23" fillId="0" borderId="67" xfId="0" applyFont="1" applyBorder="1" applyAlignment="1" applyProtection="1">
      <alignment horizontal="center" vertical="center"/>
      <protection hidden="1"/>
    </xf>
    <xf numFmtId="210" fontId="23" fillId="0" borderId="68" xfId="0" applyFont="1" applyBorder="1" applyAlignment="1" applyProtection="1">
      <alignment horizontal="center" vertical="center"/>
      <protection hidden="1"/>
    </xf>
    <xf numFmtId="210" fontId="23" fillId="0" borderId="69" xfId="0" applyFont="1" applyBorder="1" applyAlignment="1" applyProtection="1">
      <alignment horizontal="center" vertical="center"/>
      <protection hidden="1"/>
    </xf>
    <xf numFmtId="210" fontId="23" fillId="0" borderId="70" xfId="0" applyFont="1" applyBorder="1" applyAlignment="1" applyProtection="1">
      <alignment horizontal="center" vertical="center"/>
      <protection hidden="1"/>
    </xf>
    <xf numFmtId="1" fontId="35" fillId="0" borderId="71" xfId="0" applyNumberFormat="1" applyFont="1" applyBorder="1" applyAlignment="1" applyProtection="1">
      <alignment horizontal="left" vertical="center"/>
      <protection hidden="1"/>
    </xf>
    <xf numFmtId="1" fontId="23" fillId="19" borderId="72" xfId="45" applyFont="1" applyFill="1" applyBorder="1" applyAlignment="1" applyProtection="1">
      <alignment horizontal="center" vertical="center"/>
    </xf>
    <xf numFmtId="1" fontId="23" fillId="19" borderId="73" xfId="45" applyFont="1" applyFill="1" applyBorder="1" applyAlignment="1" applyProtection="1">
      <alignment horizontal="center" vertical="center"/>
    </xf>
    <xf numFmtId="1" fontId="23" fillId="19" borderId="74" xfId="45" applyFont="1" applyFill="1" applyBorder="1" applyAlignment="1" applyProtection="1">
      <alignment horizontal="center" vertical="center"/>
    </xf>
    <xf numFmtId="204" fontId="27" fillId="19" borderId="75" xfId="0" applyNumberFormat="1" applyFont="1" applyFill="1" applyBorder="1" applyAlignment="1" applyProtection="1">
      <alignment horizontal="left" vertical="center"/>
      <protection hidden="1"/>
    </xf>
    <xf numFmtId="1" fontId="52" fillId="0" borderId="76" xfId="170" applyNumberFormat="1" applyFont="1" applyBorder="1" applyAlignment="1">
      <alignment horizontal="center" vertical="center"/>
    </xf>
    <xf numFmtId="1" fontId="52" fillId="0" borderId="77" xfId="170" applyNumberFormat="1" applyFont="1" applyBorder="1" applyAlignment="1">
      <alignment horizontal="left" vertical="center"/>
    </xf>
    <xf numFmtId="186" fontId="23" fillId="19" borderId="78" xfId="204" applyFont="1" applyFill="1" applyBorder="1" applyAlignment="1" applyProtection="1">
      <alignment horizontal="center" vertical="center"/>
    </xf>
    <xf numFmtId="186" fontId="23" fillId="19" borderId="79" xfId="204" applyFont="1" applyFill="1" applyBorder="1" applyAlignment="1" applyProtection="1">
      <alignment horizontal="center" vertical="center"/>
    </xf>
    <xf numFmtId="186" fontId="23" fillId="19" borderId="80" xfId="204" applyFont="1" applyFill="1" applyBorder="1" applyAlignment="1" applyProtection="1">
      <alignment horizontal="center" vertical="center"/>
    </xf>
    <xf numFmtId="204" fontId="27" fillId="19" borderId="81" xfId="0" applyNumberFormat="1" applyFont="1" applyFill="1" applyBorder="1" applyAlignment="1" applyProtection="1">
      <alignment horizontal="left" vertical="center"/>
      <protection hidden="1"/>
    </xf>
    <xf numFmtId="1" fontId="52" fillId="23" borderId="82" xfId="170" applyNumberFormat="1" applyFont="1" applyFill="1" applyBorder="1" applyAlignment="1">
      <alignment horizontal="center" vertical="center"/>
    </xf>
    <xf numFmtId="1" fontId="52" fillId="23" borderId="82" xfId="170" applyNumberFormat="1" applyFont="1" applyFill="1" applyBorder="1" applyAlignment="1">
      <alignment horizontal="left" vertical="center"/>
    </xf>
    <xf numFmtId="186" fontId="23" fillId="23" borderId="0" xfId="204" applyFont="1" applyFill="1" applyBorder="1" applyAlignment="1" applyProtection="1">
      <alignment horizontal="center" vertical="center"/>
    </xf>
    <xf numFmtId="186" fontId="23" fillId="23" borderId="0" xfId="204" applyFont="1" applyFill="1" applyAlignment="1" applyProtection="1">
      <alignment horizontal="center" vertical="center"/>
    </xf>
    <xf numFmtId="204" fontId="27" fillId="23" borderId="0" xfId="0" applyNumberFormat="1" applyFont="1" applyFill="1" applyAlignment="1" applyProtection="1">
      <alignment horizontal="left" vertical="center"/>
      <protection hidden="1"/>
    </xf>
    <xf numFmtId="204" fontId="35" fillId="0" borderId="51" xfId="0" applyNumberFormat="1" applyFont="1" applyBorder="1" applyAlignment="1" applyProtection="1">
      <alignment horizontal="center" vertical="center"/>
      <protection hidden="1"/>
    </xf>
    <xf numFmtId="204" fontId="35" fillId="0" borderId="48" xfId="0" applyNumberFormat="1" applyFont="1" applyBorder="1" applyAlignment="1" applyProtection="1">
      <alignment horizontal="center" vertical="center"/>
      <protection hidden="1"/>
    </xf>
    <xf numFmtId="204" fontId="35" fillId="0" borderId="83" xfId="0" applyNumberFormat="1" applyFont="1" applyBorder="1" applyAlignment="1" applyProtection="1">
      <alignment horizontal="center" vertical="center"/>
      <protection hidden="1"/>
    </xf>
    <xf numFmtId="204" fontId="35" fillId="0" borderId="25" xfId="0" applyNumberFormat="1" applyFont="1" applyBorder="1" applyAlignment="1" applyProtection="1">
      <alignment horizontal="center" vertical="center"/>
      <protection hidden="1"/>
    </xf>
    <xf numFmtId="210" fontId="23" fillId="0" borderId="47" xfId="0" applyFont="1" applyBorder="1" applyAlignment="1" applyProtection="1">
      <alignment horizontal="center" vertical="center"/>
      <protection hidden="1"/>
    </xf>
    <xf numFmtId="210" fontId="24" fillId="0" borderId="47" xfId="0" applyFont="1" applyBorder="1" applyAlignment="1" applyProtection="1">
      <alignment horizontal="center" vertical="center"/>
      <protection hidden="1"/>
    </xf>
    <xf numFmtId="210" fontId="24" fillId="0" borderId="48" xfId="0" applyFont="1" applyBorder="1" applyAlignment="1" applyProtection="1">
      <alignment horizontal="center" vertical="center"/>
      <protection hidden="1"/>
    </xf>
    <xf numFmtId="204" fontId="35" fillId="0" borderId="47" xfId="0" applyNumberFormat="1" applyFont="1" applyBorder="1" applyAlignment="1" applyProtection="1">
      <alignment horizontal="center" vertical="center"/>
      <protection hidden="1"/>
    </xf>
    <xf numFmtId="204" fontId="24" fillId="0" borderId="60" xfId="0" applyNumberFormat="1" applyFont="1" applyBorder="1" applyAlignment="1" applyProtection="1">
      <alignment horizontal="center" vertical="center"/>
      <protection hidden="1"/>
    </xf>
    <xf numFmtId="210" fontId="35" fillId="0" borderId="58" xfId="0" applyFont="1" applyBorder="1" applyAlignment="1" applyProtection="1">
      <alignment horizontal="center" vertical="center"/>
      <protection hidden="1"/>
    </xf>
    <xf numFmtId="210" fontId="35" fillId="0" borderId="61" xfId="0" applyFont="1" applyBorder="1" applyAlignment="1" applyProtection="1">
      <alignment horizontal="center" vertical="center"/>
      <protection hidden="1"/>
    </xf>
    <xf numFmtId="201" fontId="53" fillId="19" borderId="59" xfId="231" applyNumberFormat="1" applyFont="1" applyFill="1" applyBorder="1" applyAlignment="1" applyProtection="1">
      <alignment horizontal="center" vertical="center"/>
      <protection hidden="1"/>
    </xf>
    <xf numFmtId="201" fontId="54" fillId="19" borderId="59" xfId="231" applyNumberFormat="1" applyFont="1" applyFill="1" applyBorder="1" applyAlignment="1" applyProtection="1">
      <alignment horizontal="center" vertical="center"/>
      <protection hidden="1"/>
    </xf>
    <xf numFmtId="201" fontId="54" fillId="19" borderId="84" xfId="231" applyNumberFormat="1" applyFont="1" applyFill="1" applyBorder="1" applyAlignment="1" applyProtection="1">
      <alignment horizontal="center" vertical="center"/>
      <protection hidden="1"/>
    </xf>
    <xf numFmtId="204" fontId="24" fillId="0" borderId="85" xfId="0" applyNumberFormat="1" applyFont="1" applyBorder="1" applyAlignment="1" applyProtection="1">
      <alignment horizontal="center" vertical="center"/>
      <protection hidden="1"/>
    </xf>
    <xf numFmtId="210" fontId="35" fillId="0" borderId="86" xfId="0" applyFont="1" applyBorder="1" applyAlignment="1" applyProtection="1">
      <alignment horizontal="center" vertical="center"/>
      <protection hidden="1"/>
    </xf>
    <xf numFmtId="201" fontId="35" fillId="19" borderId="84" xfId="231" applyNumberFormat="1" applyFont="1" applyFill="1" applyBorder="1" applyAlignment="1" applyProtection="1">
      <alignment horizontal="center" vertical="center"/>
      <protection hidden="1"/>
    </xf>
    <xf numFmtId="204" fontId="24" fillId="0" borderId="87" xfId="0" applyNumberFormat="1" applyFont="1" applyBorder="1" applyAlignment="1" applyProtection="1">
      <alignment horizontal="center" vertical="center"/>
      <protection hidden="1"/>
    </xf>
    <xf numFmtId="210" fontId="23" fillId="0" borderId="88" xfId="0" applyFont="1" applyBorder="1" applyAlignment="1" applyProtection="1">
      <alignment vertical="center"/>
      <protection hidden="1"/>
    </xf>
    <xf numFmtId="210" fontId="23" fillId="0" borderId="17" xfId="0" applyFont="1" applyBorder="1" applyAlignment="1" applyProtection="1">
      <alignment horizontal="center" vertical="center"/>
      <protection hidden="1"/>
    </xf>
    <xf numFmtId="210" fontId="23" fillId="0" borderId="89" xfId="0" applyFont="1" applyBorder="1" applyAlignment="1" applyProtection="1">
      <alignment horizontal="center" vertical="center"/>
      <protection hidden="1"/>
    </xf>
    <xf numFmtId="210" fontId="24" fillId="0" borderId="17" xfId="0" applyFont="1" applyBorder="1" applyAlignment="1" applyProtection="1">
      <alignment horizontal="center" vertical="center"/>
      <protection hidden="1"/>
    </xf>
    <xf numFmtId="210" fontId="24" fillId="0" borderId="90" xfId="0" applyFont="1" applyBorder="1" applyAlignment="1" applyProtection="1">
      <alignment horizontal="center" vertical="center"/>
      <protection hidden="1"/>
    </xf>
    <xf numFmtId="9" fontId="24" fillId="0" borderId="88" xfId="2" applyFont="1" applyFill="1" applyBorder="1" applyAlignment="1" applyProtection="1">
      <alignment horizontal="center" vertical="center"/>
      <protection hidden="1"/>
    </xf>
    <xf numFmtId="186" fontId="24" fillId="0" borderId="18" xfId="204" applyFont="1" applyFill="1" applyBorder="1" applyAlignment="1" applyProtection="1">
      <alignment horizontal="center" vertical="center"/>
      <protection hidden="1"/>
    </xf>
    <xf numFmtId="9" fontId="24" fillId="0" borderId="89" xfId="2" applyFont="1" applyFill="1" applyBorder="1" applyAlignment="1" applyProtection="1">
      <alignment horizontal="center" vertical="center"/>
      <protection hidden="1"/>
    </xf>
    <xf numFmtId="210" fontId="24" fillId="0" borderId="18" xfId="0" applyFont="1" applyBorder="1" applyAlignment="1" applyProtection="1">
      <alignment horizontal="center" vertical="center"/>
      <protection hidden="1"/>
    </xf>
    <xf numFmtId="9" fontId="24" fillId="0" borderId="17" xfId="2" applyFont="1" applyFill="1" applyBorder="1" applyAlignment="1" applyProtection="1">
      <alignment horizontal="center" vertical="center"/>
      <protection hidden="1"/>
    </xf>
    <xf numFmtId="210" fontId="24" fillId="0" borderId="17" xfId="0" applyFont="1" applyBorder="1" applyAlignment="1" applyProtection="1">
      <alignment vertical="center"/>
      <protection hidden="1"/>
    </xf>
    <xf numFmtId="196" fontId="24" fillId="0" borderId="18" xfId="1" applyFont="1" applyFill="1" applyBorder="1" applyAlignment="1" applyProtection="1">
      <alignment horizontal="center" vertical="center"/>
      <protection hidden="1"/>
    </xf>
    <xf numFmtId="210" fontId="23" fillId="0" borderId="19" xfId="0" applyFont="1" applyBorder="1" applyAlignment="1" applyProtection="1">
      <alignment vertical="center"/>
      <protection hidden="1"/>
    </xf>
    <xf numFmtId="210" fontId="23" fillId="0" borderId="20" xfId="0" applyFont="1" applyBorder="1" applyAlignment="1" applyProtection="1">
      <alignment horizontal="center" vertical="center"/>
      <protection hidden="1"/>
    </xf>
    <xf numFmtId="210" fontId="23" fillId="0" borderId="91" xfId="0" applyFont="1" applyBorder="1" applyAlignment="1" applyProtection="1">
      <alignment horizontal="center" vertical="center"/>
      <protection hidden="1"/>
    </xf>
    <xf numFmtId="210" fontId="24" fillId="0" borderId="92" xfId="0" applyFont="1" applyBorder="1" applyAlignment="1" applyProtection="1">
      <alignment horizontal="center" vertical="center"/>
      <protection hidden="1"/>
    </xf>
    <xf numFmtId="9" fontId="24" fillId="0" borderId="19" xfId="2" applyFont="1" applyFill="1" applyBorder="1" applyAlignment="1" applyProtection="1">
      <alignment horizontal="center" vertical="center"/>
      <protection hidden="1"/>
    </xf>
    <xf numFmtId="186" fontId="24" fillId="0" borderId="22" xfId="204" applyFont="1" applyFill="1" applyBorder="1" applyAlignment="1" applyProtection="1">
      <alignment horizontal="center" vertical="center"/>
      <protection hidden="1"/>
    </xf>
    <xf numFmtId="9" fontId="24" fillId="0" borderId="91" xfId="2" applyFont="1" applyFill="1" applyBorder="1" applyAlignment="1" applyProtection="1">
      <alignment horizontal="center" vertical="center"/>
      <protection hidden="1"/>
    </xf>
    <xf numFmtId="210" fontId="24" fillId="0" borderId="21" xfId="0" applyFont="1" applyBorder="1" applyAlignment="1" applyProtection="1">
      <alignment horizontal="center" vertical="center"/>
      <protection hidden="1"/>
    </xf>
    <xf numFmtId="210" fontId="24" fillId="0" borderId="22" xfId="0" applyFont="1" applyBorder="1" applyAlignment="1" applyProtection="1">
      <alignment horizontal="center" vertical="center"/>
      <protection hidden="1"/>
    </xf>
    <xf numFmtId="9" fontId="24" fillId="0" borderId="20" xfId="2" applyFont="1" applyFill="1" applyBorder="1" applyAlignment="1" applyProtection="1">
      <alignment horizontal="center" vertical="center"/>
      <protection hidden="1"/>
    </xf>
    <xf numFmtId="210" fontId="24" fillId="0" borderId="20" xfId="0" applyFont="1" applyBorder="1" applyAlignment="1" applyProtection="1">
      <alignment vertical="center"/>
      <protection hidden="1"/>
    </xf>
    <xf numFmtId="196" fontId="24" fillId="0" borderId="22" xfId="1" applyFont="1" applyFill="1" applyBorder="1" applyAlignment="1" applyProtection="1">
      <alignment horizontal="center" vertical="center"/>
      <protection hidden="1"/>
    </xf>
    <xf numFmtId="210" fontId="55" fillId="19" borderId="19" xfId="0" applyFont="1" applyFill="1" applyBorder="1" applyAlignment="1" applyProtection="1">
      <alignment vertical="center"/>
      <protection hidden="1"/>
    </xf>
    <xf numFmtId="210" fontId="55" fillId="19" borderId="20" xfId="0" applyFont="1" applyFill="1" applyBorder="1" applyAlignment="1" applyProtection="1">
      <alignment horizontal="center" vertical="center"/>
      <protection hidden="1"/>
    </xf>
    <xf numFmtId="210" fontId="55" fillId="19" borderId="91" xfId="0" applyFont="1" applyFill="1" applyBorder="1" applyAlignment="1" applyProtection="1">
      <alignment horizontal="center" vertical="center"/>
      <protection hidden="1"/>
    </xf>
    <xf numFmtId="210" fontId="55" fillId="19" borderId="92" xfId="0" applyFont="1" applyFill="1" applyBorder="1" applyAlignment="1" applyProtection="1">
      <alignment horizontal="center" vertical="center"/>
      <protection hidden="1"/>
    </xf>
    <xf numFmtId="9" fontId="40" fillId="19" borderId="19" xfId="2" applyFont="1" applyFill="1" applyBorder="1" applyAlignment="1" applyProtection="1">
      <alignment horizontal="center" vertical="center"/>
      <protection hidden="1"/>
    </xf>
    <xf numFmtId="186" fontId="55" fillId="19" borderId="22" xfId="204" applyFont="1" applyFill="1" applyBorder="1" applyAlignment="1" applyProtection="1">
      <alignment horizontal="center" vertical="center"/>
      <protection hidden="1"/>
    </xf>
    <xf numFmtId="9" fontId="55" fillId="19" borderId="19" xfId="2" applyFont="1" applyFill="1" applyBorder="1" applyAlignment="1" applyProtection="1">
      <alignment horizontal="center" vertical="center"/>
      <protection hidden="1"/>
    </xf>
    <xf numFmtId="9" fontId="55" fillId="19" borderId="91" xfId="2" applyFont="1" applyFill="1" applyBorder="1" applyAlignment="1" applyProtection="1">
      <alignment horizontal="center" vertical="center"/>
      <protection hidden="1"/>
    </xf>
    <xf numFmtId="210" fontId="55" fillId="19" borderId="22" xfId="0" applyFont="1" applyFill="1" applyBorder="1" applyAlignment="1" applyProtection="1">
      <alignment horizontal="center" vertical="center"/>
      <protection hidden="1"/>
    </xf>
    <xf numFmtId="203" fontId="40" fillId="19" borderId="19" xfId="2" applyNumberFormat="1" applyFont="1" applyFill="1" applyBorder="1" applyAlignment="1" applyProtection="1">
      <alignment horizontal="center" vertical="center"/>
      <protection hidden="1"/>
    </xf>
    <xf numFmtId="9" fontId="55" fillId="19" borderId="20" xfId="2" applyFont="1" applyFill="1" applyBorder="1" applyAlignment="1" applyProtection="1">
      <alignment horizontal="center" vertical="center"/>
      <protection hidden="1"/>
    </xf>
    <xf numFmtId="210" fontId="55" fillId="19" borderId="20" xfId="0" applyFont="1" applyFill="1" applyBorder="1" applyAlignment="1" applyProtection="1">
      <alignment vertical="center"/>
      <protection hidden="1"/>
    </xf>
    <xf numFmtId="196" fontId="55" fillId="19" borderId="22" xfId="1" applyFont="1" applyFill="1" applyBorder="1" applyAlignment="1" applyProtection="1">
      <alignment horizontal="center" vertical="center"/>
      <protection hidden="1"/>
    </xf>
    <xf numFmtId="210" fontId="23" fillId="0" borderId="32" xfId="0" applyFont="1" applyBorder="1" applyAlignment="1" applyProtection="1">
      <alignment vertical="center"/>
      <protection hidden="1"/>
    </xf>
    <xf numFmtId="210" fontId="23" fillId="0" borderId="33" xfId="0" applyFont="1" applyBorder="1" applyAlignment="1" applyProtection="1">
      <alignment horizontal="center" vertical="center"/>
      <protection hidden="1"/>
    </xf>
    <xf numFmtId="210" fontId="23" fillId="0" borderId="93" xfId="0" applyFont="1" applyBorder="1" applyAlignment="1" applyProtection="1">
      <alignment horizontal="center" vertical="center"/>
      <protection hidden="1"/>
    </xf>
    <xf numFmtId="210" fontId="24" fillId="0" borderId="94" xfId="0" applyFont="1" applyBorder="1" applyAlignment="1" applyProtection="1">
      <alignment horizontal="center" vertical="center"/>
      <protection hidden="1"/>
    </xf>
    <xf numFmtId="9" fontId="24" fillId="0" borderId="32" xfId="2" applyFont="1" applyFill="1" applyBorder="1" applyAlignment="1" applyProtection="1">
      <alignment horizontal="center" vertical="center"/>
      <protection hidden="1"/>
    </xf>
    <xf numFmtId="186" fontId="24" fillId="0" borderId="34" xfId="204" applyFont="1" applyFill="1" applyBorder="1" applyAlignment="1" applyProtection="1">
      <alignment horizontal="center" vertical="center"/>
      <protection hidden="1"/>
    </xf>
    <xf numFmtId="9" fontId="24" fillId="0" borderId="93" xfId="2" applyFont="1" applyFill="1" applyBorder="1" applyAlignment="1" applyProtection="1">
      <alignment horizontal="center" vertical="center"/>
      <protection hidden="1"/>
    </xf>
    <xf numFmtId="210" fontId="24" fillId="0" borderId="34" xfId="0" applyFont="1" applyBorder="1" applyAlignment="1" applyProtection="1">
      <alignment horizontal="center" vertical="center"/>
      <protection hidden="1"/>
    </xf>
    <xf numFmtId="9" fontId="24" fillId="0" borderId="33" xfId="2" applyFont="1" applyFill="1" applyBorder="1" applyAlignment="1" applyProtection="1">
      <alignment horizontal="center" vertical="center"/>
      <protection hidden="1"/>
    </xf>
    <xf numFmtId="210" fontId="24" fillId="0" borderId="33" xfId="0" applyFont="1" applyBorder="1" applyAlignment="1" applyProtection="1">
      <alignment vertical="center"/>
      <protection hidden="1"/>
    </xf>
    <xf numFmtId="196" fontId="24" fillId="0" borderId="34" xfId="1" applyFont="1" applyFill="1" applyBorder="1" applyAlignment="1" applyProtection="1">
      <alignment horizontal="center" vertical="center"/>
      <protection hidden="1"/>
    </xf>
    <xf numFmtId="210" fontId="35" fillId="0" borderId="0" xfId="0" applyFont="1" applyAlignment="1" applyProtection="1">
      <alignment horizontal="center" vertical="center"/>
      <protection hidden="1"/>
    </xf>
    <xf numFmtId="204" fontId="36" fillId="0" borderId="0" xfId="0" applyNumberFormat="1" applyFont="1" applyAlignment="1" applyProtection="1">
      <alignment horizontal="right" vertical="center"/>
      <protection hidden="1"/>
    </xf>
    <xf numFmtId="206" fontId="56" fillId="33" borderId="46" xfId="204" applyNumberFormat="1" applyFont="1" applyFill="1" applyBorder="1" applyAlignment="1" applyProtection="1">
      <alignment horizontal="center" vertical="center"/>
      <protection hidden="1"/>
    </xf>
    <xf numFmtId="210" fontId="36" fillId="0" borderId="25" xfId="0" applyFont="1" applyBorder="1" applyAlignment="1" applyProtection="1">
      <alignment vertical="center"/>
      <protection hidden="1"/>
    </xf>
    <xf numFmtId="210" fontId="36" fillId="0" borderId="95" xfId="0" applyFont="1" applyBorder="1" applyAlignment="1" applyProtection="1">
      <alignment horizontal="center" vertical="center"/>
      <protection hidden="1"/>
    </xf>
    <xf numFmtId="210" fontId="36" fillId="0" borderId="96" xfId="0" applyFont="1" applyBorder="1" applyAlignment="1" applyProtection="1">
      <alignment vertical="center"/>
      <protection hidden="1"/>
    </xf>
    <xf numFmtId="210" fontId="36" fillId="0" borderId="31" xfId="0" applyFont="1" applyBorder="1" applyAlignment="1" applyProtection="1">
      <alignment vertical="center"/>
      <protection hidden="1"/>
    </xf>
    <xf numFmtId="210" fontId="36" fillId="0" borderId="0" xfId="0" applyFont="1" applyBorder="1" applyAlignment="1" applyProtection="1">
      <alignment horizontal="right"/>
      <protection hidden="1"/>
    </xf>
    <xf numFmtId="210" fontId="36" fillId="0" borderId="0" xfId="0" applyFont="1" applyAlignment="1" applyProtection="1">
      <alignment horizontal="right"/>
      <protection hidden="1"/>
    </xf>
    <xf numFmtId="204" fontId="36" fillId="0" borderId="0" xfId="0" applyNumberFormat="1" applyFont="1" applyAlignment="1" applyProtection="1">
      <alignment horizontal="right"/>
      <protection hidden="1"/>
    </xf>
    <xf numFmtId="206" fontId="56" fillId="29" borderId="46" xfId="204" applyNumberFormat="1" applyFont="1" applyFill="1" applyBorder="1" applyAlignment="1" applyProtection="1">
      <alignment horizontal="center" vertical="center"/>
      <protection hidden="1"/>
    </xf>
    <xf numFmtId="210" fontId="36" fillId="0" borderId="0" xfId="0" applyFont="1" applyAlignment="1" applyProtection="1">
      <alignment horizontal="right" vertical="center"/>
      <protection hidden="1"/>
    </xf>
    <xf numFmtId="1" fontId="35" fillId="23" borderId="0" xfId="0" applyNumberFormat="1" applyFont="1" applyFill="1" applyAlignment="1" applyProtection="1">
      <alignment horizontal="center" vertical="center"/>
      <protection hidden="1"/>
    </xf>
    <xf numFmtId="186" fontId="35" fillId="23" borderId="0" xfId="204" applyFont="1" applyFill="1" applyAlignment="1" applyProtection="1">
      <alignment horizontal="center" vertical="center"/>
      <protection hidden="1"/>
    </xf>
    <xf numFmtId="210" fontId="35" fillId="0" borderId="88" xfId="0" applyFont="1" applyBorder="1" applyAlignment="1" applyProtection="1">
      <alignment horizontal="left" vertical="center"/>
      <protection hidden="1"/>
    </xf>
    <xf numFmtId="196" fontId="37" fillId="6" borderId="17" xfId="1" applyFont="1" applyFill="1" applyBorder="1" applyAlignment="1" applyProtection="1">
      <alignment horizontal="center" vertical="center"/>
      <protection hidden="1"/>
    </xf>
    <xf numFmtId="196" fontId="37" fillId="6" borderId="97" xfId="1" applyFont="1" applyFill="1" applyBorder="1" applyAlignment="1" applyProtection="1">
      <alignment horizontal="center" vertical="center"/>
      <protection hidden="1"/>
    </xf>
    <xf numFmtId="196" fontId="37" fillId="6" borderId="89" xfId="1" applyFont="1" applyFill="1" applyBorder="1" applyAlignment="1" applyProtection="1">
      <alignment horizontal="center" vertical="center"/>
      <protection hidden="1"/>
    </xf>
    <xf numFmtId="210" fontId="24" fillId="23" borderId="0" xfId="0" applyFont="1" applyFill="1" applyAlignment="1" applyProtection="1">
      <alignment vertical="center"/>
      <protection hidden="1"/>
    </xf>
    <xf numFmtId="210" fontId="23" fillId="0" borderId="19" xfId="0" applyFont="1" applyBorder="1" applyAlignment="1" applyProtection="1">
      <alignment horizontal="left" vertical="center"/>
      <protection hidden="1"/>
    </xf>
    <xf numFmtId="196" fontId="24" fillId="0" borderId="73" xfId="1" applyFont="1" applyFill="1" applyBorder="1" applyAlignment="1" applyProtection="1">
      <alignment horizontal="center" vertical="center"/>
      <protection hidden="1"/>
    </xf>
    <xf numFmtId="196" fontId="24" fillId="0" borderId="91" xfId="1" applyFont="1" applyFill="1" applyBorder="1" applyAlignment="1" applyProtection="1">
      <alignment horizontal="center" vertical="center"/>
      <protection hidden="1"/>
    </xf>
    <xf numFmtId="203" fontId="40" fillId="0" borderId="22" xfId="0" applyNumberFormat="1" applyFont="1" applyBorder="1" applyAlignment="1" applyProtection="1">
      <alignment horizontal="center" vertical="center"/>
      <protection hidden="1"/>
    </xf>
    <xf numFmtId="196" fontId="57" fillId="23" borderId="0" xfId="1" applyFont="1" applyFill="1" applyAlignment="1" applyProtection="1">
      <alignment vertical="center"/>
      <protection hidden="1"/>
    </xf>
    <xf numFmtId="210" fontId="23" fillId="23" borderId="19" xfId="0" applyFont="1" applyFill="1" applyBorder="1" applyAlignment="1" applyProtection="1">
      <alignment horizontal="left" vertical="center"/>
      <protection hidden="1"/>
    </xf>
    <xf numFmtId="203" fontId="40" fillId="0" borderId="22" xfId="0" applyNumberFormat="1" applyFont="1" applyBorder="1" applyAlignment="1" applyProtection="1">
      <alignment horizontal="center" vertical="center"/>
      <protection locked="0" hidden="1"/>
    </xf>
    <xf numFmtId="210" fontId="57" fillId="23" borderId="0" xfId="1" applyNumberFormat="1" applyFont="1" applyFill="1" applyAlignment="1" applyProtection="1">
      <alignment vertical="center"/>
      <protection hidden="1"/>
    </xf>
    <xf numFmtId="10" fontId="24" fillId="0" borderId="0" xfId="0" applyNumberFormat="1" applyFont="1" applyAlignment="1" applyProtection="1">
      <alignment horizontal="left" vertical="center"/>
      <protection hidden="1"/>
    </xf>
    <xf numFmtId="203" fontId="37" fillId="0" borderId="22" xfId="0" applyNumberFormat="1" applyFont="1" applyBorder="1" applyAlignment="1" applyProtection="1">
      <alignment horizontal="center" vertical="center"/>
      <protection locked="0" hidden="1"/>
    </xf>
    <xf numFmtId="4" fontId="24" fillId="0" borderId="0" xfId="0" applyNumberFormat="1" applyFont="1" applyAlignment="1" applyProtection="1">
      <alignment vertical="center"/>
      <protection hidden="1"/>
    </xf>
    <xf numFmtId="210" fontId="56" fillId="19" borderId="32" xfId="0" applyFont="1" applyFill="1" applyBorder="1" applyAlignment="1" applyProtection="1">
      <alignment horizontal="left" vertical="center"/>
      <protection hidden="1"/>
    </xf>
    <xf numFmtId="196" fontId="58" fillId="19" borderId="33" xfId="1" applyFont="1" applyFill="1" applyBorder="1" applyAlignment="1" applyProtection="1">
      <alignment horizontal="center" vertical="center"/>
      <protection hidden="1"/>
    </xf>
    <xf numFmtId="196" fontId="58" fillId="19" borderId="98" xfId="1" applyFont="1" applyFill="1" applyBorder="1" applyAlignment="1" applyProtection="1">
      <alignment horizontal="center" vertical="center"/>
      <protection hidden="1"/>
    </xf>
    <xf numFmtId="196" fontId="58" fillId="19" borderId="93" xfId="1" applyFont="1" applyFill="1" applyBorder="1" applyAlignment="1" applyProtection="1">
      <alignment horizontal="center" vertical="center"/>
      <protection hidden="1"/>
    </xf>
    <xf numFmtId="210" fontId="23" fillId="19" borderId="33" xfId="0" applyFont="1" applyFill="1" applyBorder="1" applyAlignment="1" applyProtection="1">
      <alignment vertical="center"/>
      <protection hidden="1"/>
    </xf>
    <xf numFmtId="10" fontId="40" fillId="19" borderId="34" xfId="0" applyNumberFormat="1" applyFont="1" applyFill="1" applyBorder="1" applyAlignment="1" applyProtection="1">
      <alignment horizontal="center" vertical="center"/>
      <protection hidden="1"/>
    </xf>
    <xf numFmtId="204" fontId="24" fillId="23" borderId="0" xfId="0" applyNumberFormat="1" applyFont="1" applyFill="1" applyAlignment="1" applyProtection="1">
      <alignment vertical="center"/>
      <protection hidden="1"/>
    </xf>
    <xf numFmtId="203" fontId="40" fillId="0" borderId="25" xfId="0" applyNumberFormat="1" applyFont="1" applyBorder="1" applyAlignment="1" applyProtection="1">
      <alignment horizontal="center" vertical="center"/>
      <protection hidden="1"/>
    </xf>
    <xf numFmtId="210" fontId="59" fillId="23" borderId="0" xfId="0" applyFont="1" applyFill="1" applyAlignment="1" applyProtection="1">
      <alignment horizontal="left" vertical="center"/>
      <protection hidden="1"/>
    </xf>
    <xf numFmtId="4" fontId="23" fillId="0" borderId="0" xfId="0" applyNumberFormat="1" applyFont="1" applyAlignment="1" applyProtection="1">
      <alignment vertical="center"/>
      <protection hidden="1"/>
    </xf>
    <xf numFmtId="210" fontId="60" fillId="0" borderId="0" xfId="223" applyFont="1" applyAlignment="1">
      <alignment horizontal="center" vertical="center"/>
    </xf>
    <xf numFmtId="210" fontId="60" fillId="0" borderId="0" xfId="223" applyFont="1" applyAlignment="1">
      <alignment vertical="center"/>
    </xf>
    <xf numFmtId="210" fontId="61" fillId="21" borderId="0" xfId="223" applyFont="1" applyFill="1" applyAlignment="1">
      <alignment vertical="center"/>
    </xf>
    <xf numFmtId="210" fontId="41" fillId="34" borderId="0" xfId="223" applyFont="1" applyFill="1" applyBorder="1" applyAlignment="1">
      <alignment horizontal="center" vertical="center"/>
    </xf>
    <xf numFmtId="210" fontId="41" fillId="34" borderId="0" xfId="223" applyFont="1" applyFill="1" applyAlignment="1">
      <alignment horizontal="center" vertical="center"/>
    </xf>
    <xf numFmtId="196" fontId="60" fillId="0" borderId="0" xfId="221" applyFont="1" applyFill="1" applyAlignment="1" applyProtection="1">
      <alignment horizontal="center" vertical="center"/>
    </xf>
    <xf numFmtId="196" fontId="60" fillId="0" borderId="0" xfId="221" applyFont="1" applyFill="1" applyAlignment="1" applyProtection="1">
      <alignment vertical="center"/>
    </xf>
    <xf numFmtId="177" fontId="61" fillId="8" borderId="0" xfId="67" applyFont="1" applyFill="1" applyAlignment="1" applyProtection="1">
      <alignment vertical="center"/>
    </xf>
    <xf numFmtId="172" fontId="61" fillId="29" borderId="0" xfId="221" applyNumberFormat="1" applyFont="1" applyFill="1" applyAlignment="1" applyProtection="1">
      <alignment vertical="center"/>
    </xf>
    <xf numFmtId="210" fontId="62" fillId="10" borderId="4" xfId="223" applyFont="1" applyFill="1" applyBorder="1" applyAlignment="1">
      <alignment horizontal="center" vertical="center"/>
    </xf>
    <xf numFmtId="210" fontId="63" fillId="10" borderId="4" xfId="223" applyFont="1" applyFill="1" applyBorder="1" applyAlignment="1">
      <alignment horizontal="center" vertical="center"/>
    </xf>
    <xf numFmtId="210" fontId="64" fillId="35" borderId="99" xfId="223" applyFont="1" applyFill="1" applyBorder="1" applyAlignment="1">
      <alignment horizontal="center" vertical="center"/>
    </xf>
    <xf numFmtId="210" fontId="64" fillId="35" borderId="100" xfId="223" applyFont="1" applyFill="1" applyBorder="1" applyAlignment="1">
      <alignment horizontal="center" vertical="center"/>
    </xf>
    <xf numFmtId="210" fontId="65" fillId="23" borderId="0" xfId="223" applyFont="1" applyFill="1" applyAlignment="1">
      <alignment horizontal="left" vertical="center"/>
    </xf>
    <xf numFmtId="205" fontId="66" fillId="36" borderId="101" xfId="223" applyNumberFormat="1" applyFont="1" applyFill="1" applyBorder="1" applyAlignment="1">
      <alignment horizontal="center" vertical="center"/>
    </xf>
    <xf numFmtId="210" fontId="67" fillId="23" borderId="0" xfId="223" applyFont="1" applyFill="1" applyAlignment="1">
      <alignment horizontal="left" vertical="center"/>
    </xf>
    <xf numFmtId="210" fontId="68" fillId="23" borderId="102" xfId="223" applyFont="1" applyFill="1" applyBorder="1" applyAlignment="1">
      <alignment vertical="center"/>
    </xf>
    <xf numFmtId="210" fontId="68" fillId="23" borderId="103" xfId="223" applyFont="1" applyFill="1" applyBorder="1" applyAlignment="1">
      <alignment vertical="center"/>
    </xf>
    <xf numFmtId="20" fontId="68" fillId="23" borderId="104" xfId="223" applyNumberFormat="1" applyFont="1" applyFill="1" applyBorder="1" applyAlignment="1">
      <alignment horizontal="center"/>
    </xf>
    <xf numFmtId="20" fontId="68" fillId="23" borderId="105" xfId="223" applyNumberFormat="1" applyFont="1" applyFill="1" applyBorder="1" applyAlignment="1">
      <alignment horizontal="center"/>
    </xf>
    <xf numFmtId="204" fontId="68" fillId="37" borderId="106" xfId="223" applyNumberFormat="1" applyFont="1" applyFill="1" applyBorder="1" applyAlignment="1">
      <alignment horizontal="right" vertical="center"/>
    </xf>
    <xf numFmtId="204" fontId="68" fillId="23" borderId="106" xfId="223" applyNumberFormat="1" applyFont="1" applyFill="1" applyBorder="1" applyAlignment="1">
      <alignment horizontal="right" vertical="center"/>
    </xf>
    <xf numFmtId="204" fontId="68" fillId="23" borderId="104" xfId="223" applyNumberFormat="1" applyFont="1" applyFill="1" applyBorder="1" applyAlignment="1">
      <alignment horizontal="right" vertical="center"/>
    </xf>
    <xf numFmtId="210" fontId="60" fillId="36" borderId="0" xfId="223" applyFont="1" applyFill="1" applyAlignment="1">
      <alignment vertical="center"/>
    </xf>
    <xf numFmtId="210" fontId="68" fillId="23" borderId="107" xfId="223" applyFont="1" applyFill="1" applyBorder="1" applyAlignment="1">
      <alignment vertical="center"/>
    </xf>
    <xf numFmtId="210" fontId="68" fillId="23" borderId="108" xfId="223" applyFont="1" applyFill="1" applyBorder="1" applyAlignment="1">
      <alignment vertical="center"/>
    </xf>
    <xf numFmtId="20" fontId="68" fillId="23" borderId="109" xfId="223" applyNumberFormat="1" applyFont="1" applyFill="1" applyBorder="1" applyAlignment="1">
      <alignment horizontal="center"/>
    </xf>
    <xf numFmtId="20" fontId="68" fillId="23" borderId="110" xfId="223" applyNumberFormat="1" applyFont="1" applyFill="1" applyBorder="1" applyAlignment="1">
      <alignment horizontal="center"/>
    </xf>
    <xf numFmtId="204" fontId="68" fillId="37" borderId="4" xfId="223" applyNumberFormat="1" applyFont="1" applyFill="1" applyBorder="1" applyAlignment="1">
      <alignment horizontal="right" vertical="center"/>
    </xf>
    <xf numFmtId="204" fontId="68" fillId="23" borderId="4" xfId="223" applyNumberFormat="1" applyFont="1" applyFill="1" applyBorder="1" applyAlignment="1">
      <alignment horizontal="right" vertical="center"/>
    </xf>
    <xf numFmtId="204" fontId="68" fillId="23" borderId="109" xfId="223" applyNumberFormat="1" applyFont="1" applyFill="1" applyBorder="1" applyAlignment="1">
      <alignment horizontal="right" vertical="center"/>
    </xf>
    <xf numFmtId="205" fontId="66" fillId="36" borderId="91" xfId="223" applyNumberFormat="1" applyFont="1" applyFill="1" applyBorder="1" applyAlignment="1">
      <alignment horizontal="center" vertical="center"/>
    </xf>
    <xf numFmtId="210" fontId="68" fillId="23" borderId="111" xfId="223" applyFont="1" applyFill="1" applyBorder="1" applyAlignment="1">
      <alignment vertical="center"/>
    </xf>
    <xf numFmtId="20" fontId="68" fillId="23" borderId="112" xfId="223" applyNumberFormat="1" applyFont="1" applyFill="1" applyBorder="1" applyAlignment="1">
      <alignment horizontal="center"/>
    </xf>
    <xf numFmtId="20" fontId="68" fillId="23" borderId="113" xfId="223" applyNumberFormat="1" applyFont="1" applyFill="1" applyBorder="1" applyAlignment="1">
      <alignment horizontal="center"/>
    </xf>
    <xf numFmtId="210" fontId="69" fillId="23" borderId="0" xfId="223" applyFont="1" applyFill="1" applyAlignment="1">
      <alignment horizontal="left" vertical="center"/>
    </xf>
    <xf numFmtId="210" fontId="68" fillId="23" borderId="114" xfId="223" applyFont="1" applyFill="1" applyBorder="1" applyAlignment="1">
      <alignment vertical="center"/>
    </xf>
    <xf numFmtId="204" fontId="68" fillId="37" borderId="115" xfId="223" applyNumberFormat="1" applyFont="1" applyFill="1" applyBorder="1" applyAlignment="1">
      <alignment horizontal="right" vertical="center"/>
    </xf>
    <xf numFmtId="204" fontId="68" fillId="23" borderId="115" xfId="223" applyNumberFormat="1" applyFont="1" applyFill="1" applyBorder="1" applyAlignment="1">
      <alignment horizontal="right" vertical="center"/>
    </xf>
    <xf numFmtId="204" fontId="68" fillId="23" borderId="112" xfId="223" applyNumberFormat="1" applyFont="1" applyFill="1" applyBorder="1" applyAlignment="1">
      <alignment horizontal="right" vertical="center"/>
    </xf>
    <xf numFmtId="210" fontId="70" fillId="38" borderId="116" xfId="223" applyFont="1" applyFill="1" applyBorder="1" applyAlignment="1">
      <alignment vertical="center"/>
    </xf>
    <xf numFmtId="210" fontId="70" fillId="38" borderId="117" xfId="223" applyFont="1" applyFill="1" applyBorder="1" applyAlignment="1">
      <alignment vertical="center"/>
    </xf>
    <xf numFmtId="20" fontId="70" fillId="38" borderId="118" xfId="223" applyNumberFormat="1" applyFont="1" applyFill="1" applyBorder="1" applyAlignment="1">
      <alignment horizontal="center"/>
    </xf>
    <xf numFmtId="20" fontId="70" fillId="38" borderId="119" xfId="223" applyNumberFormat="1" applyFont="1" applyFill="1" applyBorder="1" applyAlignment="1">
      <alignment horizontal="center"/>
    </xf>
    <xf numFmtId="204" fontId="70" fillId="37" borderId="120" xfId="223" applyNumberFormat="1" applyFont="1" applyFill="1" applyBorder="1" applyAlignment="1">
      <alignment horizontal="right" vertical="center"/>
    </xf>
    <xf numFmtId="204" fontId="70" fillId="23" borderId="120" xfId="223" applyNumberFormat="1" applyFont="1" applyFill="1" applyBorder="1" applyAlignment="1">
      <alignment horizontal="right" vertical="center"/>
    </xf>
    <xf numFmtId="204" fontId="68" fillId="23" borderId="118" xfId="223" applyNumberFormat="1" applyFont="1" applyFill="1" applyBorder="1" applyAlignment="1">
      <alignment horizontal="right" vertical="center"/>
    </xf>
    <xf numFmtId="210" fontId="70" fillId="38" borderId="121" xfId="223" applyFont="1" applyFill="1" applyBorder="1" applyAlignment="1">
      <alignment vertical="center"/>
    </xf>
    <xf numFmtId="210" fontId="70" fillId="38" borderId="122" xfId="223" applyFont="1" applyFill="1" applyBorder="1" applyAlignment="1">
      <alignment vertical="center"/>
    </xf>
    <xf numFmtId="20" fontId="70" fillId="38" borderId="123" xfId="223" applyNumberFormat="1" applyFont="1" applyFill="1" applyBorder="1" applyAlignment="1">
      <alignment horizontal="center"/>
    </xf>
    <xf numFmtId="20" fontId="70" fillId="38" borderId="124" xfId="223" applyNumberFormat="1" applyFont="1" applyFill="1" applyBorder="1" applyAlignment="1">
      <alignment horizontal="center"/>
    </xf>
    <xf numFmtId="204" fontId="70" fillId="37" borderId="125" xfId="223" applyNumberFormat="1" applyFont="1" applyFill="1" applyBorder="1" applyAlignment="1">
      <alignment horizontal="right" vertical="center"/>
    </xf>
    <xf numFmtId="204" fontId="70" fillId="23" borderId="125" xfId="223" applyNumberFormat="1" applyFont="1" applyFill="1" applyBorder="1" applyAlignment="1">
      <alignment horizontal="right" vertical="center"/>
    </xf>
    <xf numFmtId="204" fontId="68" fillId="23" borderId="123" xfId="223" applyNumberFormat="1" applyFont="1" applyFill="1" applyBorder="1" applyAlignment="1">
      <alignment horizontal="right" vertical="center"/>
    </xf>
    <xf numFmtId="210" fontId="71" fillId="23" borderId="0" xfId="223" applyFont="1" applyFill="1" applyAlignment="1">
      <alignment horizontal="left" vertical="center"/>
    </xf>
    <xf numFmtId="210" fontId="68" fillId="38" borderId="107" xfId="223" applyFont="1" applyFill="1" applyBorder="1" applyAlignment="1">
      <alignment vertical="center"/>
    </xf>
    <xf numFmtId="20" fontId="68" fillId="38" borderId="123" xfId="223" applyNumberFormat="1" applyFont="1" applyFill="1" applyBorder="1" applyAlignment="1">
      <alignment horizontal="center"/>
    </xf>
    <xf numFmtId="20" fontId="70" fillId="38" borderId="126" xfId="223" applyNumberFormat="1" applyFont="1" applyFill="1" applyBorder="1" applyAlignment="1">
      <alignment horizontal="center"/>
    </xf>
    <xf numFmtId="204" fontId="70" fillId="37" borderId="115" xfId="223" applyNumberFormat="1" applyFont="1" applyFill="1" applyBorder="1" applyAlignment="1">
      <alignment horizontal="right" vertical="center"/>
    </xf>
    <xf numFmtId="204" fontId="70" fillId="36" borderId="115" xfId="223" applyNumberFormat="1" applyFont="1" applyFill="1" applyBorder="1" applyAlignment="1">
      <alignment horizontal="right" vertical="center"/>
    </xf>
    <xf numFmtId="204" fontId="70" fillId="23" borderId="115" xfId="223" applyNumberFormat="1" applyFont="1" applyFill="1" applyBorder="1" applyAlignment="1">
      <alignment horizontal="right" vertical="center"/>
    </xf>
    <xf numFmtId="210" fontId="72" fillId="23" borderId="0" xfId="223" applyFont="1" applyFill="1" applyAlignment="1">
      <alignment horizontal="left" vertical="center"/>
    </xf>
    <xf numFmtId="210" fontId="68" fillId="38" borderId="114" xfId="223" applyFont="1" applyFill="1" applyBorder="1" applyAlignment="1">
      <alignment vertical="center"/>
    </xf>
    <xf numFmtId="204" fontId="70" fillId="37" borderId="4" xfId="223" applyNumberFormat="1" applyFont="1" applyFill="1" applyBorder="1" applyAlignment="1">
      <alignment horizontal="right" vertical="center"/>
    </xf>
    <xf numFmtId="204" fontId="70" fillId="36" borderId="4" xfId="223" applyNumberFormat="1" applyFont="1" applyFill="1" applyBorder="1" applyAlignment="1">
      <alignment horizontal="right" vertical="center"/>
    </xf>
    <xf numFmtId="204" fontId="70" fillId="23" borderId="4" xfId="223" applyNumberFormat="1" applyFont="1" applyFill="1" applyBorder="1" applyAlignment="1">
      <alignment horizontal="right" vertical="center"/>
    </xf>
    <xf numFmtId="210" fontId="70" fillId="38" borderId="127" xfId="223" applyFont="1" applyFill="1" applyBorder="1" applyAlignment="1">
      <alignment vertical="center"/>
    </xf>
    <xf numFmtId="210" fontId="68" fillId="38" borderId="128" xfId="223" applyFont="1" applyFill="1" applyBorder="1" applyAlignment="1">
      <alignment vertical="center"/>
    </xf>
    <xf numFmtId="210" fontId="68" fillId="38" borderId="129" xfId="223" applyFont="1" applyFill="1" applyBorder="1" applyAlignment="1">
      <alignment vertical="center"/>
    </xf>
    <xf numFmtId="20" fontId="68" fillId="38" borderId="130" xfId="223" applyNumberFormat="1" applyFont="1" applyFill="1" applyBorder="1" applyAlignment="1">
      <alignment horizontal="center"/>
    </xf>
    <xf numFmtId="20" fontId="70" fillId="38" borderId="131" xfId="223" applyNumberFormat="1" applyFont="1" applyFill="1" applyBorder="1" applyAlignment="1">
      <alignment horizontal="center"/>
    </xf>
    <xf numFmtId="204" fontId="70" fillId="37" borderId="132" xfId="223" applyNumberFormat="1" applyFont="1" applyFill="1" applyBorder="1" applyAlignment="1">
      <alignment horizontal="right" vertical="center"/>
    </xf>
    <xf numFmtId="204" fontId="70" fillId="23" borderId="132" xfId="223" applyNumberFormat="1" applyFont="1" applyFill="1" applyBorder="1" applyAlignment="1">
      <alignment horizontal="right" vertical="center"/>
    </xf>
    <xf numFmtId="204" fontId="68" fillId="23" borderId="130" xfId="223" applyNumberFormat="1" applyFont="1" applyFill="1" applyBorder="1" applyAlignment="1">
      <alignment horizontal="right" vertical="center"/>
    </xf>
    <xf numFmtId="210" fontId="68" fillId="23" borderId="133" xfId="223" applyFont="1" applyFill="1" applyBorder="1" applyAlignment="1">
      <alignment horizontal="left"/>
    </xf>
    <xf numFmtId="210" fontId="68" fillId="23" borderId="133" xfId="223" applyFont="1" applyFill="1" applyBorder="1" applyAlignment="1">
      <alignment vertical="center"/>
    </xf>
    <xf numFmtId="20" fontId="68" fillId="23" borderId="118" xfId="223" applyNumberFormat="1" applyFont="1" applyFill="1" applyBorder="1" applyAlignment="1">
      <alignment horizontal="center"/>
    </xf>
    <xf numFmtId="20" fontId="68" fillId="23" borderId="119" xfId="223" applyNumberFormat="1" applyFont="1" applyFill="1" applyBorder="1" applyAlignment="1">
      <alignment horizontal="center"/>
    </xf>
    <xf numFmtId="204" fontId="68" fillId="37" borderId="120" xfId="223" applyNumberFormat="1" applyFont="1" applyFill="1" applyBorder="1" applyAlignment="1">
      <alignment horizontal="right" vertical="center"/>
    </xf>
    <xf numFmtId="204" fontId="68" fillId="23" borderId="120" xfId="223" applyNumberFormat="1" applyFont="1" applyFill="1" applyBorder="1" applyAlignment="1">
      <alignment horizontal="right" vertical="center"/>
    </xf>
    <xf numFmtId="210" fontId="68" fillId="23" borderId="134" xfId="223" applyFont="1" applyFill="1" applyBorder="1" applyAlignment="1">
      <alignment horizontal="left"/>
    </xf>
    <xf numFmtId="210" fontId="68" fillId="23" borderId="134" xfId="223" applyFont="1" applyFill="1" applyBorder="1" applyAlignment="1">
      <alignment vertical="center"/>
    </xf>
    <xf numFmtId="20" fontId="68" fillId="23" borderId="135" xfId="223" applyNumberFormat="1" applyFont="1" applyFill="1" applyBorder="1" applyAlignment="1">
      <alignment horizontal="center"/>
    </xf>
    <xf numFmtId="20" fontId="68" fillId="23" borderId="136" xfId="223" applyNumberFormat="1" applyFont="1" applyFill="1" applyBorder="1" applyAlignment="1">
      <alignment horizontal="center"/>
    </xf>
    <xf numFmtId="204" fontId="68" fillId="37" borderId="137" xfId="223" applyNumberFormat="1" applyFont="1" applyFill="1" applyBorder="1" applyAlignment="1">
      <alignment horizontal="right" vertical="center"/>
    </xf>
    <xf numFmtId="204" fontId="68" fillId="23" borderId="137" xfId="223" applyNumberFormat="1" applyFont="1" applyFill="1" applyBorder="1" applyAlignment="1">
      <alignment horizontal="right" vertical="center"/>
    </xf>
    <xf numFmtId="204" fontId="68" fillId="23" borderId="135" xfId="223" applyNumberFormat="1" applyFont="1" applyFill="1" applyBorder="1" applyAlignment="1">
      <alignment horizontal="right" vertical="center"/>
    </xf>
    <xf numFmtId="20" fontId="68" fillId="23" borderId="109" xfId="223" applyNumberFormat="1" applyFont="1" applyFill="1" applyBorder="1" applyAlignment="1">
      <alignment horizontal="center" vertical="center"/>
    </xf>
    <xf numFmtId="20" fontId="68" fillId="23" borderId="138" xfId="223" applyNumberFormat="1" applyFont="1" applyFill="1" applyBorder="1" applyAlignment="1">
      <alignment horizontal="center" vertical="center"/>
    </xf>
    <xf numFmtId="204" fontId="68" fillId="37" borderId="139" xfId="223" applyNumberFormat="1" applyFont="1" applyFill="1" applyBorder="1" applyAlignment="1">
      <alignment horizontal="right" vertical="center"/>
    </xf>
    <xf numFmtId="204" fontId="68" fillId="23" borderId="139" xfId="223" applyNumberFormat="1" applyFont="1" applyFill="1" applyBorder="1" applyAlignment="1">
      <alignment horizontal="right" vertical="center"/>
    </xf>
    <xf numFmtId="20" fontId="68" fillId="23" borderId="3" xfId="223" applyNumberFormat="1" applyFont="1" applyFill="1" applyBorder="1" applyAlignment="1">
      <alignment horizontal="center" vertical="center"/>
    </xf>
    <xf numFmtId="204" fontId="68" fillId="37" borderId="140" xfId="223" applyNumberFormat="1" applyFont="1" applyFill="1" applyBorder="1" applyAlignment="1">
      <alignment horizontal="right" vertical="center"/>
    </xf>
    <xf numFmtId="204" fontId="68" fillId="23" borderId="140" xfId="223" applyNumberFormat="1" applyFont="1" applyFill="1" applyBorder="1" applyAlignment="1">
      <alignment horizontal="right" vertical="center"/>
    </xf>
    <xf numFmtId="20" fontId="68" fillId="23" borderId="110" xfId="223" applyNumberFormat="1" applyFont="1" applyFill="1" applyBorder="1" applyAlignment="1">
      <alignment horizontal="center" vertical="center"/>
    </xf>
    <xf numFmtId="20" fontId="68" fillId="23" borderId="141" xfId="223" applyNumberFormat="1" applyFont="1" applyFill="1" applyBorder="1" applyAlignment="1">
      <alignment horizontal="center" vertical="center"/>
    </xf>
    <xf numFmtId="20" fontId="68" fillId="23" borderId="142" xfId="223" applyNumberFormat="1" applyFont="1" applyFill="1" applyBorder="1" applyAlignment="1">
      <alignment horizontal="center" vertical="center"/>
    </xf>
    <xf numFmtId="204" fontId="68" fillId="37" borderId="143" xfId="223" applyNumberFormat="1" applyFont="1" applyFill="1" applyBorder="1" applyAlignment="1">
      <alignment horizontal="right" vertical="center"/>
    </xf>
    <xf numFmtId="204" fontId="68" fillId="23" borderId="143" xfId="223" applyNumberFormat="1" applyFont="1" applyFill="1" applyBorder="1" applyAlignment="1">
      <alignment horizontal="right" vertical="center"/>
    </xf>
    <xf numFmtId="210" fontId="70" fillId="38" borderId="133" xfId="223" applyFont="1" applyFill="1" applyBorder="1" applyAlignment="1">
      <alignment vertical="center"/>
    </xf>
    <xf numFmtId="20" fontId="70" fillId="38" borderId="118" xfId="223" applyNumberFormat="1" applyFont="1" applyFill="1" applyBorder="1" applyAlignment="1">
      <alignment horizontal="center" vertical="center"/>
    </xf>
    <xf numFmtId="20" fontId="70" fillId="38" borderId="144" xfId="223" applyNumberFormat="1" applyFont="1" applyFill="1" applyBorder="1" applyAlignment="1">
      <alignment horizontal="center" vertical="center"/>
    </xf>
    <xf numFmtId="204" fontId="70" fillId="37" borderId="145" xfId="223" applyNumberFormat="1" applyFont="1" applyFill="1" applyBorder="1" applyAlignment="1">
      <alignment horizontal="right" vertical="center"/>
    </xf>
    <xf numFmtId="204" fontId="70" fillId="23" borderId="145" xfId="223" applyNumberFormat="1" applyFont="1" applyFill="1" applyBorder="1" applyAlignment="1">
      <alignment horizontal="right" vertical="center"/>
    </xf>
    <xf numFmtId="20" fontId="70" fillId="38" borderId="109" xfId="223" applyNumberFormat="1" applyFont="1" applyFill="1" applyBorder="1" applyAlignment="1">
      <alignment horizontal="center" vertical="center"/>
    </xf>
    <xf numFmtId="20" fontId="70" fillId="38" borderId="110" xfId="223" applyNumberFormat="1" applyFont="1" applyFill="1" applyBorder="1" applyAlignment="1">
      <alignment horizontal="center" vertical="center"/>
    </xf>
    <xf numFmtId="204" fontId="70" fillId="37" borderId="140" xfId="223" applyNumberFormat="1" applyFont="1" applyFill="1" applyBorder="1" applyAlignment="1">
      <alignment horizontal="right" vertical="center"/>
    </xf>
    <xf numFmtId="204" fontId="70" fillId="23" borderId="140" xfId="223" applyNumberFormat="1" applyFont="1" applyFill="1" applyBorder="1" applyAlignment="1">
      <alignment horizontal="right" vertical="center"/>
    </xf>
    <xf numFmtId="210" fontId="70" fillId="38" borderId="108" xfId="223" applyFont="1" applyFill="1" applyBorder="1" applyAlignment="1">
      <alignment vertical="center"/>
    </xf>
    <xf numFmtId="20" fontId="70" fillId="38" borderId="3" xfId="223" applyNumberFormat="1" applyFont="1" applyFill="1" applyBorder="1" applyAlignment="1">
      <alignment horizontal="center" vertical="center"/>
    </xf>
    <xf numFmtId="210" fontId="68" fillId="38" borderId="108" xfId="223" applyFont="1" applyFill="1" applyBorder="1" applyAlignment="1">
      <alignment vertical="center"/>
    </xf>
    <xf numFmtId="210" fontId="68" fillId="38" borderId="127" xfId="223" applyFont="1" applyFill="1" applyBorder="1" applyAlignment="1">
      <alignment vertical="center"/>
    </xf>
    <xf numFmtId="20" fontId="68" fillId="38" borderId="109" xfId="223" applyNumberFormat="1" applyFont="1" applyFill="1" applyBorder="1" applyAlignment="1">
      <alignment horizontal="center" vertical="center"/>
    </xf>
    <xf numFmtId="210" fontId="68" fillId="38" borderId="111" xfId="223" applyFont="1" applyFill="1" applyBorder="1" applyAlignment="1">
      <alignment vertical="center"/>
    </xf>
    <xf numFmtId="210" fontId="68" fillId="38" borderId="146" xfId="223" applyFont="1" applyFill="1" applyBorder="1" applyAlignment="1">
      <alignment vertical="center"/>
    </xf>
    <xf numFmtId="20" fontId="68" fillId="38" borderId="112" xfId="223" applyNumberFormat="1" applyFont="1" applyFill="1" applyBorder="1" applyAlignment="1">
      <alignment horizontal="center" vertical="center"/>
    </xf>
    <xf numFmtId="20" fontId="70" fillId="38" borderId="142" xfId="223" applyNumberFormat="1" applyFont="1" applyFill="1" applyBorder="1" applyAlignment="1">
      <alignment horizontal="center" vertical="center"/>
    </xf>
    <xf numFmtId="210" fontId="68" fillId="23" borderId="147" xfId="223" applyFont="1" applyFill="1" applyBorder="1" applyAlignment="1">
      <alignment vertical="center"/>
    </xf>
    <xf numFmtId="20" fontId="68" fillId="23" borderId="148" xfId="223" applyNumberFormat="1" applyFont="1" applyFill="1" applyBorder="1" applyAlignment="1">
      <alignment horizontal="center" vertical="center"/>
    </xf>
    <xf numFmtId="20" fontId="68" fillId="23" borderId="149" xfId="223" applyNumberFormat="1" applyFont="1" applyFill="1" applyBorder="1" applyAlignment="1">
      <alignment horizontal="center" vertical="center"/>
    </xf>
    <xf numFmtId="204" fontId="68" fillId="37" borderId="150" xfId="223" applyNumberFormat="1" applyFont="1" applyFill="1" applyBorder="1" applyAlignment="1">
      <alignment horizontal="right" vertical="center"/>
    </xf>
    <xf numFmtId="204" fontId="68" fillId="23" borderId="151" xfId="223" applyNumberFormat="1" applyFont="1" applyFill="1" applyBorder="1" applyAlignment="1">
      <alignment horizontal="right" vertical="center"/>
    </xf>
    <xf numFmtId="204" fontId="68" fillId="23" borderId="150" xfId="223" applyNumberFormat="1" applyFont="1" applyFill="1" applyBorder="1" applyAlignment="1">
      <alignment horizontal="right" vertical="center"/>
    </xf>
    <xf numFmtId="204" fontId="68" fillId="23" borderId="148" xfId="223" applyNumberFormat="1" applyFont="1" applyFill="1" applyBorder="1" applyAlignment="1">
      <alignment horizontal="right" vertical="center"/>
    </xf>
    <xf numFmtId="210" fontId="68" fillId="23" borderId="152" xfId="223" applyFont="1" applyFill="1" applyBorder="1" applyAlignment="1">
      <alignment vertical="center"/>
    </xf>
    <xf numFmtId="20" fontId="68" fillId="23" borderId="123" xfId="223" applyNumberFormat="1" applyFont="1" applyFill="1" applyBorder="1" applyAlignment="1">
      <alignment horizontal="center" vertical="center"/>
    </xf>
    <xf numFmtId="204" fontId="68" fillId="37" borderId="153" xfId="223" applyNumberFormat="1" applyFont="1" applyFill="1" applyBorder="1" applyAlignment="1">
      <alignment horizontal="right" vertical="center"/>
    </xf>
    <xf numFmtId="204" fontId="68" fillId="23" borderId="125" xfId="223" applyNumberFormat="1" applyFont="1" applyFill="1" applyBorder="1" applyAlignment="1">
      <alignment horizontal="right" vertical="center"/>
    </xf>
    <xf numFmtId="204" fontId="68" fillId="23" borderId="153" xfId="223" applyNumberFormat="1" applyFont="1" applyFill="1" applyBorder="1" applyAlignment="1">
      <alignment horizontal="right" vertical="center"/>
    </xf>
    <xf numFmtId="210" fontId="68" fillId="38" borderId="133" xfId="223" applyFont="1" applyFill="1" applyBorder="1" applyAlignment="1">
      <alignment vertical="center"/>
    </xf>
    <xf numFmtId="210" fontId="68" fillId="38" borderId="117" xfId="223" applyFont="1" applyFill="1" applyBorder="1" applyAlignment="1">
      <alignment vertical="center"/>
    </xf>
    <xf numFmtId="20" fontId="68" fillId="38" borderId="118" xfId="223" applyNumberFormat="1" applyFont="1" applyFill="1" applyBorder="1" applyAlignment="1">
      <alignment horizontal="center" vertical="center"/>
    </xf>
    <xf numFmtId="20" fontId="68" fillId="38" borderId="144" xfId="223" applyNumberFormat="1" applyFont="1" applyFill="1" applyBorder="1" applyAlignment="1">
      <alignment horizontal="center" vertical="center"/>
    </xf>
    <xf numFmtId="204" fontId="68" fillId="37" borderId="145" xfId="223" applyNumberFormat="1" applyFont="1" applyFill="1" applyBorder="1" applyAlignment="1">
      <alignment horizontal="right" vertical="center"/>
    </xf>
    <xf numFmtId="204" fontId="68" fillId="23" borderId="145" xfId="223" applyNumberFormat="1" applyFont="1" applyFill="1" applyBorder="1" applyAlignment="1">
      <alignment horizontal="right" vertical="center"/>
    </xf>
    <xf numFmtId="210" fontId="67" fillId="23" borderId="154" xfId="223" applyFont="1" applyFill="1" applyBorder="1" applyAlignment="1">
      <alignment horizontal="left" vertical="center"/>
    </xf>
    <xf numFmtId="210" fontId="68" fillId="38" borderId="155" xfId="223" applyFont="1" applyFill="1" applyBorder="1" applyAlignment="1">
      <alignment vertical="center"/>
    </xf>
    <xf numFmtId="210" fontId="68" fillId="38" borderId="156" xfId="223" applyFont="1" applyFill="1" applyBorder="1" applyAlignment="1">
      <alignment vertical="center"/>
    </xf>
    <xf numFmtId="20" fontId="68" fillId="38" borderId="157" xfId="223" applyNumberFormat="1" applyFont="1" applyFill="1" applyBorder="1" applyAlignment="1">
      <alignment horizontal="center" vertical="center"/>
    </xf>
    <xf numFmtId="20" fontId="68" fillId="38" borderId="0" xfId="223" applyNumberFormat="1" applyFont="1" applyFill="1" applyAlignment="1">
      <alignment horizontal="center" vertical="center"/>
    </xf>
    <xf numFmtId="205" fontId="66" fillId="0" borderId="91" xfId="223" applyNumberFormat="1" applyFont="1" applyBorder="1" applyAlignment="1">
      <alignment horizontal="center" vertical="center"/>
    </xf>
    <xf numFmtId="20" fontId="68" fillId="38" borderId="3" xfId="223" applyNumberFormat="1" applyFont="1" applyFill="1" applyBorder="1" applyAlignment="1">
      <alignment horizontal="center" vertical="center"/>
    </xf>
    <xf numFmtId="210" fontId="68" fillId="38" borderId="158" xfId="223" applyFont="1" applyFill="1" applyBorder="1" applyAlignment="1">
      <alignment vertical="center"/>
    </xf>
    <xf numFmtId="210" fontId="68" fillId="38" borderId="159" xfId="223" applyFont="1" applyFill="1" applyBorder="1" applyAlignment="1">
      <alignment vertical="center"/>
    </xf>
    <xf numFmtId="20" fontId="68" fillId="38" borderId="160" xfId="223" applyNumberFormat="1" applyFont="1" applyFill="1" applyBorder="1" applyAlignment="1">
      <alignment horizontal="center" vertical="center"/>
    </xf>
    <xf numFmtId="20" fontId="68" fillId="38" borderId="161" xfId="223" applyNumberFormat="1" applyFont="1" applyFill="1" applyBorder="1" applyAlignment="1">
      <alignment horizontal="center" vertical="center"/>
    </xf>
    <xf numFmtId="204" fontId="68" fillId="37" borderId="162" xfId="223" applyNumberFormat="1" applyFont="1" applyFill="1" applyBorder="1" applyAlignment="1">
      <alignment horizontal="right" vertical="center"/>
    </xf>
    <xf numFmtId="204" fontId="68" fillId="23" borderId="163" xfId="223" applyNumberFormat="1" applyFont="1" applyFill="1" applyBorder="1" applyAlignment="1">
      <alignment horizontal="right" vertical="center"/>
    </xf>
    <xf numFmtId="204" fontId="68" fillId="23" borderId="162" xfId="223" applyNumberFormat="1" applyFont="1" applyFill="1" applyBorder="1" applyAlignment="1">
      <alignment horizontal="right" vertical="center"/>
    </xf>
    <xf numFmtId="204" fontId="68" fillId="23" borderId="160" xfId="223" applyNumberFormat="1" applyFont="1" applyFill="1" applyBorder="1" applyAlignment="1">
      <alignment horizontal="right" vertical="center"/>
    </xf>
    <xf numFmtId="20" fontId="68" fillId="23" borderId="135" xfId="223" applyNumberFormat="1" applyFont="1" applyFill="1" applyBorder="1" applyAlignment="1">
      <alignment horizontal="center" vertical="center"/>
    </xf>
    <xf numFmtId="20" fontId="68" fillId="23" borderId="136" xfId="223" applyNumberFormat="1" applyFont="1" applyFill="1" applyBorder="1" applyAlignment="1">
      <alignment horizontal="center" vertical="center"/>
    </xf>
    <xf numFmtId="204" fontId="68" fillId="37" borderId="164" xfId="223" applyNumberFormat="1" applyFont="1" applyFill="1" applyBorder="1" applyAlignment="1">
      <alignment horizontal="right" vertical="center"/>
    </xf>
    <xf numFmtId="204" fontId="68" fillId="23" borderId="164" xfId="223" applyNumberFormat="1" applyFont="1" applyFill="1" applyBorder="1" applyAlignment="1">
      <alignment horizontal="right" vertical="center"/>
    </xf>
    <xf numFmtId="210" fontId="68" fillId="23" borderId="155" xfId="223" applyFont="1" applyFill="1" applyBorder="1" applyAlignment="1">
      <alignment vertical="center"/>
    </xf>
    <xf numFmtId="20" fontId="68" fillId="23" borderId="157" xfId="223" applyNumberFormat="1" applyFont="1" applyFill="1" applyBorder="1" applyAlignment="1">
      <alignment horizontal="center"/>
    </xf>
    <xf numFmtId="20" fontId="68" fillId="23" borderId="126" xfId="223" applyNumberFormat="1" applyFont="1" applyFill="1" applyBorder="1" applyAlignment="1">
      <alignment horizontal="center"/>
    </xf>
    <xf numFmtId="204" fontId="68" fillId="19" borderId="125" xfId="223" applyNumberFormat="1" applyFont="1" applyFill="1" applyBorder="1" applyAlignment="1">
      <alignment horizontal="right"/>
    </xf>
    <xf numFmtId="204" fontId="68" fillId="23" borderId="125" xfId="223" applyNumberFormat="1" applyFont="1" applyFill="1" applyBorder="1" applyAlignment="1">
      <alignment horizontal="right"/>
    </xf>
    <xf numFmtId="204" fontId="68" fillId="32" borderId="125" xfId="223" applyNumberFormat="1" applyFont="1" applyFill="1" applyBorder="1" applyAlignment="1">
      <alignment horizontal="right"/>
    </xf>
    <xf numFmtId="204" fontId="68" fillId="23" borderId="123" xfId="223" applyNumberFormat="1" applyFont="1" applyFill="1" applyBorder="1" applyAlignment="1">
      <alignment horizontal="right"/>
    </xf>
    <xf numFmtId="20" fontId="68" fillId="23" borderId="124" xfId="223" applyNumberFormat="1" applyFont="1" applyFill="1" applyBorder="1" applyAlignment="1">
      <alignment horizontal="center"/>
    </xf>
    <xf numFmtId="204" fontId="68" fillId="23" borderId="109" xfId="223" applyNumberFormat="1" applyFont="1" applyFill="1" applyBorder="1" applyAlignment="1">
      <alignment horizontal="right"/>
    </xf>
    <xf numFmtId="204" fontId="68" fillId="23" borderId="4" xfId="223" applyNumberFormat="1" applyFont="1" applyFill="1" applyBorder="1" applyAlignment="1">
      <alignment horizontal="right"/>
    </xf>
    <xf numFmtId="204" fontId="68" fillId="19" borderId="4" xfId="223" applyNumberFormat="1" applyFont="1" applyFill="1" applyBorder="1" applyAlignment="1">
      <alignment horizontal="right"/>
    </xf>
    <xf numFmtId="204" fontId="68" fillId="32" borderId="4" xfId="223" applyNumberFormat="1" applyFont="1" applyFill="1" applyBorder="1" applyAlignment="1">
      <alignment horizontal="right"/>
    </xf>
    <xf numFmtId="210" fontId="68" fillId="23" borderId="114" xfId="223" applyFont="1" applyFill="1" applyBorder="1" applyAlignment="1">
      <alignment horizontal="left"/>
    </xf>
    <xf numFmtId="20" fontId="68" fillId="23" borderId="123" xfId="223" applyNumberFormat="1" applyFont="1" applyFill="1" applyBorder="1" applyAlignment="1">
      <alignment horizontal="center"/>
    </xf>
    <xf numFmtId="210" fontId="68" fillId="23" borderId="108" xfId="223" applyFont="1" applyFill="1" applyBorder="1" applyAlignment="1">
      <alignment horizontal="left"/>
    </xf>
    <xf numFmtId="210" fontId="68" fillId="23" borderId="165" xfId="223" applyFont="1" applyFill="1" applyBorder="1" applyAlignment="1">
      <alignment horizontal="left"/>
    </xf>
    <xf numFmtId="20" fontId="68" fillId="23" borderId="166" xfId="223" applyNumberFormat="1" applyFont="1" applyFill="1" applyBorder="1" applyAlignment="1">
      <alignment horizontal="center"/>
    </xf>
    <xf numFmtId="204" fontId="68" fillId="23" borderId="135" xfId="223" applyNumberFormat="1" applyFont="1" applyFill="1" applyBorder="1" applyAlignment="1">
      <alignment horizontal="right"/>
    </xf>
    <xf numFmtId="20" fontId="68" fillId="23" borderId="167" xfId="223" applyNumberFormat="1" applyFont="1" applyFill="1" applyBorder="1" applyAlignment="1">
      <alignment horizontal="center"/>
    </xf>
    <xf numFmtId="204" fontId="68" fillId="19" borderId="168" xfId="223" applyNumberFormat="1" applyFont="1" applyFill="1" applyBorder="1" applyAlignment="1">
      <alignment horizontal="right"/>
    </xf>
    <xf numFmtId="204" fontId="68" fillId="23" borderId="168" xfId="223" applyNumberFormat="1" applyFont="1" applyFill="1" applyBorder="1" applyAlignment="1">
      <alignment horizontal="right"/>
    </xf>
    <xf numFmtId="204" fontId="68" fillId="32" borderId="168" xfId="223" applyNumberFormat="1" applyFont="1" applyFill="1" applyBorder="1" applyAlignment="1">
      <alignment horizontal="right"/>
    </xf>
    <xf numFmtId="204" fontId="68" fillId="23" borderId="169" xfId="223" applyNumberFormat="1" applyFont="1" applyFill="1" applyBorder="1" applyAlignment="1">
      <alignment horizontal="right"/>
    </xf>
    <xf numFmtId="210" fontId="68" fillId="23" borderId="121" xfId="223" applyFont="1" applyFill="1" applyBorder="1" applyAlignment="1">
      <alignment vertical="center"/>
    </xf>
    <xf numFmtId="210" fontId="68" fillId="23" borderId="170" xfId="223" applyFont="1" applyFill="1" applyBorder="1" applyAlignment="1">
      <alignment vertical="center"/>
    </xf>
    <xf numFmtId="210" fontId="68" fillId="23" borderId="165" xfId="223" applyFont="1" applyFill="1" applyBorder="1" applyAlignment="1">
      <alignment vertical="center"/>
    </xf>
    <xf numFmtId="20" fontId="68" fillId="23" borderId="171" xfId="223" applyNumberFormat="1" applyFont="1" applyFill="1" applyBorder="1" applyAlignment="1">
      <alignment horizontal="center"/>
    </xf>
    <xf numFmtId="204" fontId="68" fillId="19" borderId="172" xfId="223" applyNumberFormat="1" applyFont="1" applyFill="1" applyBorder="1" applyAlignment="1">
      <alignment horizontal="right"/>
    </xf>
    <xf numFmtId="204" fontId="68" fillId="23" borderId="172" xfId="223" applyNumberFormat="1" applyFont="1" applyFill="1" applyBorder="1" applyAlignment="1">
      <alignment horizontal="right"/>
    </xf>
    <xf numFmtId="204" fontId="68" fillId="32" borderId="172" xfId="223" applyNumberFormat="1" applyFont="1" applyFill="1" applyBorder="1" applyAlignment="1">
      <alignment horizontal="right"/>
    </xf>
    <xf numFmtId="204" fontId="68" fillId="23" borderId="166" xfId="223" applyNumberFormat="1" applyFont="1" applyFill="1" applyBorder="1" applyAlignment="1">
      <alignment horizontal="right"/>
    </xf>
    <xf numFmtId="210" fontId="68" fillId="0" borderId="111" xfId="223" applyFont="1" applyBorder="1" applyAlignment="1">
      <alignment vertical="center"/>
    </xf>
    <xf numFmtId="210" fontId="68" fillId="23" borderId="172" xfId="223" applyFont="1" applyFill="1" applyBorder="1" applyAlignment="1">
      <alignment vertical="center"/>
    </xf>
    <xf numFmtId="210" fontId="73" fillId="23" borderId="0" xfId="223" applyFont="1" applyFill="1" applyAlignment="1">
      <alignment horizontal="left"/>
    </xf>
    <xf numFmtId="210" fontId="67" fillId="23" borderId="0" xfId="223" applyFont="1" applyFill="1" applyAlignment="1">
      <alignment horizontal="left"/>
    </xf>
    <xf numFmtId="210" fontId="68" fillId="23" borderId="106" xfId="223" applyFont="1" applyFill="1" applyBorder="1" applyAlignment="1">
      <alignment vertical="center"/>
    </xf>
    <xf numFmtId="20" fontId="68" fillId="23" borderId="106" xfId="223" applyNumberFormat="1" applyFont="1" applyFill="1" applyBorder="1" applyAlignment="1">
      <alignment horizontal="center"/>
    </xf>
    <xf numFmtId="204" fontId="68" fillId="19" borderId="106" xfId="223" applyNumberFormat="1" applyFont="1" applyFill="1" applyBorder="1" applyAlignment="1">
      <alignment horizontal="right"/>
    </xf>
    <xf numFmtId="204" fontId="68" fillId="23" borderId="106" xfId="223" applyNumberFormat="1" applyFont="1" applyFill="1" applyBorder="1" applyAlignment="1">
      <alignment horizontal="right"/>
    </xf>
    <xf numFmtId="204" fontId="68" fillId="32" borderId="106" xfId="223" applyNumberFormat="1" applyFont="1" applyFill="1" applyBorder="1" applyAlignment="1">
      <alignment horizontal="right"/>
    </xf>
    <xf numFmtId="204" fontId="68" fillId="23" borderId="104" xfId="223" applyNumberFormat="1" applyFont="1" applyFill="1" applyBorder="1" applyAlignment="1">
      <alignment horizontal="right"/>
    </xf>
    <xf numFmtId="210" fontId="68" fillId="23" borderId="4" xfId="223" applyFont="1" applyFill="1" applyBorder="1" applyAlignment="1">
      <alignment vertical="center"/>
    </xf>
    <xf numFmtId="20" fontId="68" fillId="23" borderId="4" xfId="223" applyNumberFormat="1" applyFont="1" applyFill="1" applyBorder="1" applyAlignment="1">
      <alignment horizontal="center"/>
    </xf>
    <xf numFmtId="204" fontId="68" fillId="19" borderId="4" xfId="223" applyNumberFormat="1" applyFont="1" applyFill="1" applyBorder="1" applyAlignment="1">
      <alignment horizontal="right" vertical="center"/>
    </xf>
    <xf numFmtId="204" fontId="68" fillId="32" borderId="4" xfId="223" applyNumberFormat="1" applyFont="1" applyFill="1" applyBorder="1" applyAlignment="1">
      <alignment horizontal="right" vertical="center"/>
    </xf>
    <xf numFmtId="20" fontId="68" fillId="23" borderId="172" xfId="223" applyNumberFormat="1" applyFont="1" applyFill="1" applyBorder="1" applyAlignment="1">
      <alignment horizontal="center"/>
    </xf>
    <xf numFmtId="204" fontId="68" fillId="19" borderId="172" xfId="223" applyNumberFormat="1" applyFont="1" applyFill="1" applyBorder="1" applyAlignment="1">
      <alignment horizontal="right" vertical="center"/>
    </xf>
    <xf numFmtId="204" fontId="68" fillId="23" borderId="172" xfId="223" applyNumberFormat="1" applyFont="1" applyFill="1" applyBorder="1" applyAlignment="1">
      <alignment horizontal="right" vertical="center"/>
    </xf>
    <xf numFmtId="204" fontId="68" fillId="32" borderId="172" xfId="223" applyNumberFormat="1" applyFont="1" applyFill="1" applyBorder="1" applyAlignment="1">
      <alignment horizontal="right" vertical="center"/>
    </xf>
    <xf numFmtId="204" fontId="68" fillId="23" borderId="166" xfId="223" applyNumberFormat="1" applyFont="1" applyFill="1" applyBorder="1" applyAlignment="1">
      <alignment horizontal="right" vertical="center"/>
    </xf>
    <xf numFmtId="210" fontId="67" fillId="23" borderId="173" xfId="223" applyFont="1" applyFill="1" applyBorder="1" applyAlignment="1">
      <alignment horizontal="left" vertical="center"/>
    </xf>
    <xf numFmtId="205" fontId="66" fillId="0" borderId="73" xfId="223" applyNumberFormat="1" applyFont="1" applyBorder="1" applyAlignment="1">
      <alignment horizontal="center" vertical="center"/>
    </xf>
    <xf numFmtId="210" fontId="73" fillId="23" borderId="0" xfId="223" applyFont="1" applyFill="1" applyAlignment="1">
      <alignment horizontal="left" vertical="center"/>
    </xf>
    <xf numFmtId="210" fontId="68" fillId="23" borderId="174" xfId="223" applyFont="1" applyFill="1" applyBorder="1" applyAlignment="1">
      <alignment vertical="center"/>
    </xf>
    <xf numFmtId="204" fontId="68" fillId="19" borderId="125" xfId="223" applyNumberFormat="1" applyFont="1" applyFill="1" applyBorder="1" applyAlignment="1">
      <alignment horizontal="right" vertical="center"/>
    </xf>
    <xf numFmtId="204" fontId="68" fillId="32" borderId="125" xfId="223" applyNumberFormat="1" applyFont="1" applyFill="1" applyBorder="1" applyAlignment="1">
      <alignment horizontal="right" vertical="center"/>
    </xf>
    <xf numFmtId="210" fontId="68" fillId="23" borderId="3" xfId="223" applyFont="1" applyFill="1" applyBorder="1" applyAlignment="1">
      <alignment vertical="center"/>
    </xf>
    <xf numFmtId="210" fontId="66" fillId="0" borderId="0" xfId="223" applyFont="1" applyAlignment="1">
      <alignment vertical="center"/>
    </xf>
    <xf numFmtId="204" fontId="68" fillId="19" borderId="137" xfId="223" applyNumberFormat="1" applyFont="1" applyFill="1" applyBorder="1" applyAlignment="1">
      <alignment horizontal="right" vertical="center"/>
    </xf>
    <xf numFmtId="204" fontId="68" fillId="32" borderId="137" xfId="223" applyNumberFormat="1" applyFont="1" applyFill="1" applyBorder="1" applyAlignment="1">
      <alignment horizontal="right" vertical="center"/>
    </xf>
    <xf numFmtId="210" fontId="68" fillId="23" borderId="138" xfId="223" applyFont="1" applyFill="1" applyBorder="1" applyAlignment="1">
      <alignment vertical="center"/>
    </xf>
    <xf numFmtId="20" fontId="68" fillId="23" borderId="138" xfId="223" applyNumberFormat="1" applyFont="1" applyFill="1" applyBorder="1" applyAlignment="1">
      <alignment horizontal="center"/>
    </xf>
    <xf numFmtId="204" fontId="68" fillId="19" borderId="103" xfId="223" applyNumberFormat="1" applyFont="1" applyFill="1" applyBorder="1" applyAlignment="1">
      <alignment horizontal="right" vertical="center"/>
    </xf>
    <xf numFmtId="204" fontId="68" fillId="19" borderId="106" xfId="223" applyNumberFormat="1" applyFont="1" applyFill="1" applyBorder="1" applyAlignment="1">
      <alignment horizontal="right" vertical="center"/>
    </xf>
    <xf numFmtId="204" fontId="68" fillId="32" borderId="106" xfId="223" applyNumberFormat="1" applyFont="1" applyFill="1" applyBorder="1" applyAlignment="1">
      <alignment horizontal="right" vertical="center"/>
    </xf>
    <xf numFmtId="205" fontId="66" fillId="0" borderId="0" xfId="223" applyNumberFormat="1" applyFont="1" applyAlignment="1">
      <alignment horizontal="center" vertical="center"/>
    </xf>
    <xf numFmtId="20" fontId="68" fillId="23" borderId="3" xfId="223" applyNumberFormat="1" applyFont="1" applyFill="1" applyBorder="1" applyAlignment="1">
      <alignment horizontal="center"/>
    </xf>
    <xf numFmtId="204" fontId="68" fillId="19" borderId="108" xfId="223" applyNumberFormat="1" applyFont="1" applyFill="1" applyBorder="1" applyAlignment="1">
      <alignment horizontal="right" vertical="center"/>
    </xf>
    <xf numFmtId="20" fontId="68" fillId="23" borderId="0" xfId="223" applyNumberFormat="1" applyFont="1" applyFill="1" applyAlignment="1">
      <alignment horizontal="center"/>
    </xf>
    <xf numFmtId="20" fontId="68" fillId="23" borderId="142" xfId="223" applyNumberFormat="1" applyFont="1" applyFill="1" applyBorder="1" applyAlignment="1">
      <alignment horizontal="center"/>
    </xf>
    <xf numFmtId="210" fontId="74" fillId="23" borderId="173" xfId="223" applyFont="1" applyFill="1" applyBorder="1" applyAlignment="1">
      <alignment horizontal="left" vertical="center"/>
    </xf>
    <xf numFmtId="210" fontId="68" fillId="0" borderId="170" xfId="223" applyFont="1" applyBorder="1" applyAlignment="1">
      <alignment vertical="center"/>
    </xf>
    <xf numFmtId="20" fontId="68" fillId="23" borderId="175" xfId="223" applyNumberFormat="1" applyFont="1" applyFill="1" applyBorder="1" applyAlignment="1">
      <alignment horizontal="center"/>
    </xf>
    <xf numFmtId="204" fontId="68" fillId="19" borderId="165" xfId="223" applyNumberFormat="1" applyFont="1" applyFill="1" applyBorder="1" applyAlignment="1">
      <alignment horizontal="right" vertical="center"/>
    </xf>
    <xf numFmtId="204" fontId="68" fillId="23" borderId="100" xfId="223" applyNumberFormat="1" applyFont="1" applyFill="1" applyBorder="1" applyAlignment="1">
      <alignment horizontal="right"/>
    </xf>
    <xf numFmtId="210" fontId="68" fillId="23" borderId="176" xfId="223" applyFont="1" applyFill="1" applyBorder="1" applyAlignment="1">
      <alignment vertical="center"/>
    </xf>
    <xf numFmtId="210" fontId="0" fillId="39" borderId="0" xfId="0" applyFill="1" applyAlignment="1">
      <alignment horizontal="center"/>
    </xf>
    <xf numFmtId="9" fontId="0" fillId="39" borderId="0" xfId="0" applyNumberFormat="1" applyFill="1" applyAlignment="1">
      <alignment horizontal="center"/>
    </xf>
    <xf numFmtId="210" fontId="75" fillId="0" borderId="0" xfId="0" applyFont="1"/>
    <xf numFmtId="205" fontId="0" fillId="0" borderId="0" xfId="0" applyNumberFormat="1"/>
    <xf numFmtId="21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36" fillId="0" borderId="0" xfId="0" applyNumberFormat="1" applyFont="1" applyAlignment="1">
      <alignment horizontal="center"/>
    </xf>
    <xf numFmtId="9" fontId="23" fillId="0" borderId="0" xfId="2" applyFont="1" applyFill="1" applyAlignment="1" applyProtection="1"/>
    <xf numFmtId="3" fontId="0" fillId="0" borderId="0" xfId="0" applyNumberFormat="1" applyAlignment="1">
      <alignment horizontal="center"/>
    </xf>
    <xf numFmtId="210" fontId="75" fillId="0" borderId="0" xfId="0" applyFont="1" applyAlignment="1">
      <alignment horizontal="right"/>
    </xf>
    <xf numFmtId="210" fontId="0" fillId="40" borderId="0" xfId="0" applyFill="1" applyAlignment="1">
      <alignment horizontal="center"/>
    </xf>
    <xf numFmtId="9" fontId="0" fillId="40" borderId="0" xfId="0" applyNumberFormat="1" applyFill="1" applyAlignment="1">
      <alignment horizontal="center"/>
    </xf>
    <xf numFmtId="9" fontId="0" fillId="0" borderId="0" xfId="0" applyNumberFormat="1"/>
    <xf numFmtId="210" fontId="0" fillId="41" borderId="0" xfId="0" applyFill="1" applyAlignment="1">
      <alignment horizontal="center"/>
    </xf>
    <xf numFmtId="9" fontId="0" fillId="41" borderId="0" xfId="0" applyNumberFormat="1" applyFill="1" applyAlignment="1">
      <alignment horizontal="center"/>
    </xf>
    <xf numFmtId="21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210" fontId="0" fillId="42" borderId="0" xfId="0" applyFill="1" applyAlignment="1">
      <alignment horizontal="center"/>
    </xf>
    <xf numFmtId="9" fontId="0" fillId="42" borderId="0" xfId="0" applyNumberFormat="1" applyFill="1" applyAlignment="1">
      <alignment horizontal="center"/>
    </xf>
    <xf numFmtId="210" fontId="76" fillId="34" borderId="0" xfId="0" applyFont="1" applyFill="1"/>
    <xf numFmtId="210" fontId="0" fillId="19" borderId="0" xfId="0" applyFont="1" applyFill="1"/>
    <xf numFmtId="9" fontId="41" fillId="34" borderId="0" xfId="2" applyFont="1" applyFill="1" applyAlignment="1" applyProtection="1">
      <alignment horizontal="center" vertical="center"/>
    </xf>
    <xf numFmtId="210" fontId="23" fillId="0" borderId="0" xfId="0" applyFont="1"/>
    <xf numFmtId="9" fontId="41" fillId="34" borderId="0" xfId="2" applyFont="1" applyFill="1" applyAlignment="1" applyProtection="1">
      <alignment horizontal="center"/>
    </xf>
    <xf numFmtId="210" fontId="0" fillId="43" borderId="0" xfId="0" applyFill="1" applyAlignment="1">
      <alignment horizontal="center"/>
    </xf>
    <xf numFmtId="9" fontId="41" fillId="43" borderId="0" xfId="0" applyNumberFormat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210" fontId="60" fillId="0" borderId="0" xfId="0" applyFont="1" applyAlignment="1">
      <alignment vertical="center"/>
    </xf>
    <xf numFmtId="210" fontId="60" fillId="0" borderId="0" xfId="0" applyFont="1" applyAlignment="1">
      <alignment horizontal="center" vertical="center"/>
    </xf>
    <xf numFmtId="210" fontId="0" fillId="0" borderId="0" xfId="0" applyAlignment="1">
      <alignment vertical="center"/>
    </xf>
    <xf numFmtId="210" fontId="55" fillId="0" borderId="0" xfId="0" applyFont="1" applyAlignment="1">
      <alignment horizontal="center" vertical="center" wrapText="1"/>
    </xf>
    <xf numFmtId="210" fontId="55" fillId="0" borderId="0" xfId="0" applyFont="1" applyAlignment="1">
      <alignment horizontal="center" vertical="center"/>
    </xf>
    <xf numFmtId="196" fontId="36" fillId="0" borderId="0" xfId="0" applyNumberFormat="1" applyFont="1" applyAlignment="1" applyProtection="1">
      <alignment horizontal="right" vertical="center"/>
      <protection hidden="1"/>
    </xf>
    <xf numFmtId="210" fontId="35" fillId="19" borderId="13" xfId="0" applyFont="1" applyFill="1" applyBorder="1" applyAlignment="1" applyProtection="1">
      <alignment horizontal="center" vertical="center"/>
      <protection hidden="1"/>
    </xf>
    <xf numFmtId="210" fontId="35" fillId="19" borderId="14" xfId="0" applyFont="1" applyFill="1" applyBorder="1" applyAlignment="1" applyProtection="1">
      <alignment horizontal="center" vertical="center"/>
      <protection hidden="1"/>
    </xf>
    <xf numFmtId="204" fontId="35" fillId="19" borderId="14" xfId="0" applyNumberFormat="1" applyFont="1" applyFill="1" applyBorder="1" applyAlignment="1" applyProtection="1">
      <alignment horizontal="center" vertical="center"/>
      <protection hidden="1"/>
    </xf>
    <xf numFmtId="204" fontId="35" fillId="19" borderId="15" xfId="0" applyNumberFormat="1" applyFont="1" applyFill="1" applyBorder="1" applyAlignment="1" applyProtection="1">
      <alignment horizontal="center" vertical="center"/>
      <protection hidden="1"/>
    </xf>
    <xf numFmtId="204" fontId="35" fillId="0" borderId="21" xfId="0" applyNumberFormat="1" applyFont="1" applyBorder="1" applyAlignment="1" applyProtection="1">
      <alignment horizontal="center" vertical="center"/>
      <protection hidden="1"/>
    </xf>
    <xf numFmtId="183" fontId="37" fillId="19" borderId="21" xfId="196" applyFont="1" applyFill="1" applyBorder="1" applyAlignment="1" applyProtection="1">
      <alignment horizontal="center" vertical="center"/>
      <protection locked="0" hidden="1"/>
    </xf>
    <xf numFmtId="1" fontId="36" fillId="23" borderId="21" xfId="0" applyNumberFormat="1" applyFont="1" applyFill="1" applyBorder="1" applyAlignment="1" applyProtection="1">
      <alignment horizontal="center" vertical="center"/>
      <protection hidden="1"/>
    </xf>
    <xf numFmtId="9" fontId="24" fillId="0" borderId="21" xfId="2" applyFont="1" applyFill="1" applyBorder="1" applyAlignment="1" applyProtection="1">
      <alignment horizontal="center" vertical="center"/>
      <protection hidden="1"/>
    </xf>
    <xf numFmtId="2" fontId="24" fillId="0" borderId="21" xfId="2" applyNumberFormat="1" applyFont="1" applyFill="1" applyBorder="1" applyAlignment="1" applyProtection="1">
      <alignment horizontal="center" vertical="center"/>
      <protection hidden="1"/>
    </xf>
    <xf numFmtId="2" fontId="24" fillId="0" borderId="177" xfId="2" applyNumberFormat="1" applyFont="1" applyFill="1" applyBorder="1" applyAlignment="1" applyProtection="1">
      <alignment horizontal="center" vertical="center"/>
      <protection hidden="1"/>
    </xf>
    <xf numFmtId="210" fontId="77" fillId="0" borderId="0" xfId="0" applyFont="1" applyAlignment="1" applyProtection="1">
      <alignment horizontal="left" vertical="center"/>
      <protection locked="0" hidden="1"/>
    </xf>
    <xf numFmtId="210" fontId="40" fillId="0" borderId="0" xfId="0" applyFont="1" applyAlignment="1">
      <alignment horizontal="right" vertical="center"/>
    </xf>
    <xf numFmtId="1" fontId="36" fillId="23" borderId="20" xfId="0" applyNumberFormat="1" applyFont="1" applyFill="1" applyBorder="1" applyAlignment="1" applyProtection="1">
      <alignment horizontal="center" vertical="center"/>
      <protection hidden="1"/>
    </xf>
    <xf numFmtId="2" fontId="24" fillId="0" borderId="20" xfId="2" applyNumberFormat="1" applyFont="1" applyFill="1" applyBorder="1" applyAlignment="1" applyProtection="1">
      <alignment horizontal="center" vertical="center"/>
      <protection hidden="1"/>
    </xf>
    <xf numFmtId="210" fontId="60" fillId="0" borderId="0" xfId="0" applyFont="1" applyAlignment="1" applyProtection="1">
      <alignment vertical="center"/>
      <protection hidden="1"/>
    </xf>
    <xf numFmtId="210" fontId="60" fillId="0" borderId="0" xfId="0" applyFont="1" applyAlignment="1" applyProtection="1">
      <alignment horizontal="center" vertical="center"/>
      <protection hidden="1"/>
    </xf>
    <xf numFmtId="9" fontId="24" fillId="0" borderId="177" xfId="2" applyFont="1" applyFill="1" applyBorder="1" applyAlignment="1" applyProtection="1">
      <alignment horizontal="center" vertical="center"/>
      <protection hidden="1"/>
    </xf>
    <xf numFmtId="1" fontId="23" fillId="23" borderId="20" xfId="0" applyNumberFormat="1" applyFont="1" applyFill="1" applyBorder="1" applyAlignment="1" applyProtection="1">
      <alignment horizontal="center" vertical="center"/>
      <protection hidden="1"/>
    </xf>
    <xf numFmtId="175" fontId="77" fillId="0" borderId="0" xfId="63" applyFont="1" applyFill="1" applyAlignment="1" applyProtection="1">
      <alignment horizontal="left" vertical="center"/>
      <protection locked="0" hidden="1"/>
    </xf>
    <xf numFmtId="183" fontId="37" fillId="0" borderId="33" xfId="196" applyFont="1" applyFill="1" applyBorder="1" applyAlignment="1" applyProtection="1">
      <alignment horizontal="center" vertical="center"/>
      <protection locked="0" hidden="1"/>
    </xf>
    <xf numFmtId="1" fontId="23" fillId="23" borderId="33" xfId="0" applyNumberFormat="1" applyFont="1" applyFill="1" applyBorder="1" applyAlignment="1" applyProtection="1">
      <alignment horizontal="center" vertical="center"/>
      <protection hidden="1"/>
    </xf>
    <xf numFmtId="9" fontId="77" fillId="0" borderId="0" xfId="2" applyFont="1" applyFill="1" applyAlignment="1" applyProtection="1">
      <alignment horizontal="center" vertical="center"/>
      <protection locked="0" hidden="1"/>
    </xf>
    <xf numFmtId="204" fontId="35" fillId="0" borderId="0" xfId="0" applyNumberFormat="1" applyFont="1" applyAlignment="1" applyProtection="1">
      <alignment horizontal="center" vertical="center"/>
      <protection hidden="1"/>
    </xf>
    <xf numFmtId="210" fontId="37" fillId="0" borderId="0" xfId="0" applyFont="1" applyAlignment="1" applyProtection="1">
      <alignment horizontal="center" vertical="center"/>
      <protection hidden="1"/>
    </xf>
    <xf numFmtId="203" fontId="24" fillId="0" borderId="0" xfId="2" applyNumberFormat="1" applyFont="1" applyFill="1" applyAlignment="1" applyProtection="1">
      <alignment horizontal="center" vertical="center"/>
      <protection hidden="1"/>
    </xf>
    <xf numFmtId="1" fontId="24" fillId="0" borderId="0" xfId="0" applyNumberFormat="1" applyFont="1" applyAlignment="1" applyProtection="1">
      <alignment horizontal="center" vertical="center"/>
      <protection hidden="1"/>
    </xf>
    <xf numFmtId="9" fontId="24" fillId="0" borderId="0" xfId="2" applyFont="1" applyFill="1" applyAlignment="1" applyProtection="1">
      <alignment horizontal="center" vertical="center"/>
      <protection hidden="1"/>
    </xf>
    <xf numFmtId="2" fontId="24" fillId="0" borderId="0" xfId="2" applyNumberFormat="1" applyFont="1" applyFill="1" applyAlignment="1" applyProtection="1">
      <alignment horizontal="center" vertical="center"/>
      <protection hidden="1"/>
    </xf>
    <xf numFmtId="210" fontId="39" fillId="0" borderId="23" xfId="0" applyFont="1" applyBorder="1" applyAlignment="1">
      <alignment horizontal="center" vertical="center"/>
    </xf>
    <xf numFmtId="210" fontId="39" fillId="0" borderId="24" xfId="0" applyFont="1" applyBorder="1" applyAlignment="1">
      <alignment vertical="center"/>
    </xf>
    <xf numFmtId="210" fontId="0" fillId="0" borderId="25" xfId="0" applyBorder="1" applyAlignment="1">
      <alignment vertical="center"/>
    </xf>
    <xf numFmtId="210" fontId="39" fillId="0" borderId="25" xfId="0" applyFont="1" applyBorder="1" applyAlignment="1">
      <alignment vertical="center"/>
    </xf>
    <xf numFmtId="210" fontId="39" fillId="0" borderId="26" xfId="0" applyFont="1" applyBorder="1" applyAlignment="1">
      <alignment vertical="center"/>
    </xf>
    <xf numFmtId="210" fontId="39" fillId="0" borderId="27" xfId="0" applyFont="1" applyBorder="1" applyAlignment="1">
      <alignment horizontal="center" vertical="center"/>
    </xf>
    <xf numFmtId="210" fontId="39" fillId="0" borderId="27" xfId="0" applyFont="1" applyBorder="1" applyAlignment="1">
      <alignment vertical="center"/>
    </xf>
    <xf numFmtId="210" fontId="39" fillId="0" borderId="14" xfId="0" applyFont="1" applyBorder="1" applyAlignment="1">
      <alignment horizontal="center" vertical="center"/>
    </xf>
    <xf numFmtId="210" fontId="39" fillId="0" borderId="28" xfId="0" applyFont="1" applyBorder="1" applyAlignment="1">
      <alignment vertical="center"/>
    </xf>
    <xf numFmtId="210" fontId="41" fillId="15" borderId="0" xfId="0" applyFont="1" applyFill="1" applyAlignment="1">
      <alignment horizontal="center" vertical="center"/>
    </xf>
    <xf numFmtId="210" fontId="41" fillId="24" borderId="29" xfId="0" applyFont="1" applyFill="1" applyBorder="1" applyAlignment="1">
      <alignment horizontal="center" vertical="center"/>
    </xf>
    <xf numFmtId="210" fontId="41" fillId="24" borderId="30" xfId="0" applyFont="1" applyFill="1" applyBorder="1" applyAlignment="1">
      <alignment horizontal="center" vertical="center"/>
    </xf>
    <xf numFmtId="210" fontId="41" fillId="25" borderId="30" xfId="0" applyFont="1" applyFill="1" applyBorder="1" applyAlignment="1">
      <alignment horizontal="center" vertical="center"/>
    </xf>
    <xf numFmtId="210" fontId="41" fillId="26" borderId="31" xfId="0" applyFont="1" applyFill="1" applyBorder="1" applyAlignment="1">
      <alignment horizontal="center" vertical="center"/>
    </xf>
    <xf numFmtId="210" fontId="41" fillId="26" borderId="30" xfId="0" applyFont="1" applyFill="1" applyBorder="1" applyAlignment="1">
      <alignment horizontal="center" vertical="center"/>
    </xf>
    <xf numFmtId="9" fontId="40" fillId="19" borderId="0" xfId="2" applyFont="1" applyFill="1" applyAlignment="1" applyProtection="1">
      <alignment horizontal="center" vertical="center"/>
    </xf>
    <xf numFmtId="210" fontId="36" fillId="6" borderId="0" xfId="0" applyFont="1" applyFill="1" applyAlignment="1" applyProtection="1">
      <alignment horizontal="center" vertical="center"/>
      <protection hidden="1"/>
    </xf>
    <xf numFmtId="207" fontId="23" fillId="0" borderId="0" xfId="0" applyNumberFormat="1" applyFont="1" applyAlignment="1" applyProtection="1">
      <alignment vertical="center"/>
      <protection hidden="1"/>
    </xf>
    <xf numFmtId="210" fontId="36" fillId="19" borderId="41" xfId="0" applyFont="1" applyFill="1" applyBorder="1" applyAlignment="1" applyProtection="1">
      <alignment horizontal="left" vertical="center"/>
      <protection hidden="1"/>
    </xf>
    <xf numFmtId="210" fontId="36" fillId="19" borderId="41" xfId="0" applyFont="1" applyFill="1" applyBorder="1" applyAlignment="1" applyProtection="1">
      <alignment horizontal="center" vertical="center"/>
      <protection hidden="1"/>
    </xf>
    <xf numFmtId="210" fontId="35" fillId="19" borderId="41" xfId="0" applyFont="1" applyFill="1" applyBorder="1" applyAlignment="1" applyProtection="1">
      <alignment horizontal="center" vertical="center"/>
      <protection hidden="1"/>
    </xf>
    <xf numFmtId="2" fontId="35" fillId="19" borderId="46" xfId="0" applyNumberFormat="1" applyFont="1" applyFill="1" applyBorder="1" applyAlignment="1" applyProtection="1">
      <alignment horizontal="center" vertical="center"/>
      <protection hidden="1"/>
    </xf>
    <xf numFmtId="2" fontId="35" fillId="19" borderId="47" xfId="0" applyNumberFormat="1" applyFont="1" applyFill="1" applyBorder="1" applyAlignment="1" applyProtection="1">
      <alignment horizontal="center" vertical="center"/>
      <protection hidden="1"/>
    </xf>
    <xf numFmtId="2" fontId="35" fillId="19" borderId="48" xfId="0" applyNumberFormat="1" applyFont="1" applyFill="1" applyBorder="1" applyAlignment="1" applyProtection="1">
      <alignment horizontal="center" vertical="center"/>
      <protection hidden="1"/>
    </xf>
    <xf numFmtId="210" fontId="35" fillId="19" borderId="49" xfId="0" applyFont="1" applyFill="1" applyBorder="1" applyAlignment="1" applyProtection="1">
      <alignment horizontal="center" vertical="center"/>
      <protection hidden="1"/>
    </xf>
    <xf numFmtId="210" fontId="35" fillId="19" borderId="50" xfId="0" applyFont="1" applyFill="1" applyBorder="1" applyAlignment="1" applyProtection="1">
      <alignment horizontal="center" vertical="center"/>
      <protection hidden="1"/>
    </xf>
    <xf numFmtId="210" fontId="45" fillId="15" borderId="47" xfId="0" applyFont="1" applyFill="1" applyBorder="1" applyAlignment="1" applyProtection="1">
      <alignment horizontal="center" vertical="center"/>
      <protection hidden="1"/>
    </xf>
    <xf numFmtId="210" fontId="7" fillId="19" borderId="51" xfId="0" applyFont="1" applyFill="1" applyBorder="1" applyAlignment="1" applyProtection="1">
      <alignment horizontal="center" vertical="center" wrapText="1"/>
      <protection hidden="1"/>
    </xf>
    <xf numFmtId="210" fontId="7" fillId="19" borderId="47" xfId="0" applyFont="1" applyFill="1" applyBorder="1" applyAlignment="1" applyProtection="1">
      <alignment horizontal="center" vertical="center" wrapText="1"/>
      <protection hidden="1"/>
    </xf>
    <xf numFmtId="210" fontId="45" fillId="30" borderId="41" xfId="0" applyFont="1" applyFill="1" applyBorder="1" applyAlignment="1" applyProtection="1">
      <alignment horizontal="center" vertical="center"/>
      <protection hidden="1"/>
    </xf>
    <xf numFmtId="210" fontId="61" fillId="19" borderId="52" xfId="0" applyFont="1" applyFill="1" applyBorder="1" applyAlignment="1" applyProtection="1">
      <alignment horizontal="left" vertical="center"/>
      <protection hidden="1"/>
    </xf>
    <xf numFmtId="210" fontId="61" fillId="19" borderId="52" xfId="0" applyFont="1" applyFill="1" applyBorder="1" applyAlignment="1" applyProtection="1">
      <alignment horizontal="center" vertical="center"/>
      <protection hidden="1"/>
    </xf>
    <xf numFmtId="210" fontId="35" fillId="19" borderId="52" xfId="0" applyFont="1" applyFill="1" applyBorder="1" applyAlignment="1" applyProtection="1">
      <alignment vertical="center"/>
      <protection hidden="1"/>
    </xf>
    <xf numFmtId="210" fontId="35" fillId="19" borderId="54" xfId="0" applyFont="1" applyFill="1" applyBorder="1" applyAlignment="1" applyProtection="1">
      <alignment vertical="center"/>
      <protection hidden="1"/>
    </xf>
    <xf numFmtId="210" fontId="35" fillId="19" borderId="55" xfId="0" applyFont="1" applyFill="1" applyBorder="1" applyAlignment="1" applyProtection="1">
      <alignment vertical="center"/>
      <protection hidden="1"/>
    </xf>
    <xf numFmtId="204" fontId="37" fillId="19" borderId="58" xfId="0" applyNumberFormat="1" applyFont="1" applyFill="1" applyBorder="1" applyAlignment="1" applyProtection="1">
      <alignment horizontal="center" vertical="center"/>
      <protection hidden="1"/>
    </xf>
    <xf numFmtId="204" fontId="38" fillId="19" borderId="59" xfId="0" applyNumberFormat="1" applyFont="1" applyFill="1" applyBorder="1" applyAlignment="1" applyProtection="1">
      <alignment horizontal="center" vertical="center"/>
      <protection hidden="1"/>
    </xf>
    <xf numFmtId="204" fontId="45" fillId="15" borderId="61" xfId="0" applyNumberFormat="1" applyFont="1" applyFill="1" applyBorder="1" applyAlignment="1" applyProtection="1">
      <alignment horizontal="center" vertical="center"/>
      <protection hidden="1"/>
    </xf>
    <xf numFmtId="183" fontId="23" fillId="19" borderId="58" xfId="196" applyFont="1" applyFill="1" applyBorder="1" applyAlignment="1" applyProtection="1">
      <alignment horizontal="center" vertical="center"/>
      <protection hidden="1"/>
    </xf>
    <xf numFmtId="183" fontId="37" fillId="19" borderId="59" xfId="196" applyFont="1" applyFill="1" applyBorder="1" applyAlignment="1" applyProtection="1">
      <alignment horizontal="center" vertical="center"/>
      <protection hidden="1"/>
    </xf>
    <xf numFmtId="204" fontId="37" fillId="19" borderId="59" xfId="0" applyNumberFormat="1" applyFont="1" applyFill="1" applyBorder="1" applyAlignment="1" applyProtection="1">
      <alignment horizontal="center" vertical="center"/>
      <protection hidden="1"/>
    </xf>
    <xf numFmtId="204" fontId="37" fillId="19" borderId="84" xfId="0" applyNumberFormat="1" applyFont="1" applyFill="1" applyBorder="1" applyAlignment="1" applyProtection="1">
      <alignment horizontal="center" vertical="center"/>
      <protection hidden="1"/>
    </xf>
    <xf numFmtId="210" fontId="45" fillId="30" borderId="52" xfId="0" applyFont="1" applyFill="1" applyBorder="1" applyAlignment="1" applyProtection="1">
      <alignment vertical="center"/>
      <protection hidden="1"/>
    </xf>
    <xf numFmtId="205" fontId="78" fillId="23" borderId="19" xfId="0" applyNumberFormat="1" applyFont="1" applyFill="1" applyBorder="1" applyAlignment="1" applyProtection="1">
      <alignment horizontal="left" vertical="center"/>
      <protection hidden="1"/>
    </xf>
    <xf numFmtId="210" fontId="78" fillId="0" borderId="20" xfId="0" applyFont="1" applyBorder="1" applyAlignment="1" applyProtection="1">
      <alignment horizontal="center" vertical="center"/>
      <protection hidden="1"/>
    </xf>
    <xf numFmtId="205" fontId="79" fillId="0" borderId="20" xfId="0" applyNumberFormat="1" applyFont="1" applyBorder="1" applyAlignment="1" applyProtection="1">
      <alignment horizontal="left" vertical="center"/>
      <protection hidden="1"/>
    </xf>
    <xf numFmtId="210" fontId="79" fillId="0" borderId="20" xfId="0" applyFont="1" applyBorder="1" applyAlignment="1" applyProtection="1">
      <alignment horizontal="left" vertical="center"/>
      <protection hidden="1"/>
    </xf>
    <xf numFmtId="210" fontId="79" fillId="0" borderId="20" xfId="0" applyFont="1" applyBorder="1" applyAlignment="1" applyProtection="1">
      <alignment horizontal="center" vertical="center"/>
      <protection hidden="1"/>
    </xf>
    <xf numFmtId="20" fontId="79" fillId="0" borderId="20" xfId="0" applyNumberFormat="1" applyFont="1" applyBorder="1" applyAlignment="1" applyProtection="1">
      <alignment horizontal="center" vertical="center"/>
      <protection hidden="1"/>
    </xf>
    <xf numFmtId="204" fontId="79" fillId="0" borderId="20" xfId="0" applyNumberFormat="1" applyFont="1" applyBorder="1" applyAlignment="1" applyProtection="1">
      <alignment horizontal="center" vertical="center"/>
      <protection hidden="1"/>
    </xf>
    <xf numFmtId="196" fontId="79" fillId="0" borderId="20" xfId="1" applyFont="1" applyFill="1" applyBorder="1" applyAlignment="1" applyProtection="1">
      <alignment horizontal="right" vertical="center"/>
      <protection hidden="1"/>
    </xf>
    <xf numFmtId="206" fontId="79" fillId="0" borderId="20" xfId="204" applyNumberFormat="1" applyFont="1" applyFill="1" applyBorder="1" applyAlignment="1" applyProtection="1">
      <alignment horizontal="center" vertical="center"/>
      <protection hidden="1"/>
    </xf>
    <xf numFmtId="206" fontId="79" fillId="0" borderId="21" xfId="204" applyNumberFormat="1" applyFont="1" applyFill="1" applyBorder="1" applyAlignment="1" applyProtection="1">
      <alignment horizontal="center" vertical="center"/>
      <protection hidden="1"/>
    </xf>
    <xf numFmtId="1" fontId="79" fillId="0" borderId="17" xfId="0" applyNumberFormat="1" applyFont="1" applyBorder="1" applyAlignment="1" applyProtection="1">
      <alignment horizontal="center" vertical="center"/>
      <protection hidden="1"/>
    </xf>
    <xf numFmtId="1" fontId="79" fillId="0" borderId="20" xfId="0" applyNumberFormat="1" applyFont="1" applyBorder="1" applyAlignment="1" applyProtection="1">
      <alignment horizontal="center" vertical="center"/>
      <protection hidden="1"/>
    </xf>
    <xf numFmtId="196" fontId="80" fillId="0" borderId="20" xfId="1" applyFont="1" applyFill="1" applyBorder="1" applyAlignment="1" applyProtection="1">
      <alignment vertical="center"/>
      <protection hidden="1"/>
    </xf>
    <xf numFmtId="196" fontId="79" fillId="0" borderId="20" xfId="1" applyFont="1" applyFill="1" applyBorder="1" applyAlignment="1" applyProtection="1">
      <alignment vertical="center"/>
      <protection hidden="1"/>
    </xf>
    <xf numFmtId="196" fontId="79" fillId="0" borderId="178" xfId="1" applyFont="1" applyFill="1" applyBorder="1" applyAlignment="1" applyProtection="1">
      <alignment horizontal="right" vertical="center"/>
      <protection hidden="1"/>
    </xf>
    <xf numFmtId="210" fontId="79" fillId="0" borderId="0" xfId="0" applyFont="1" applyAlignment="1" applyProtection="1">
      <alignment vertical="center"/>
      <protection hidden="1"/>
    </xf>
    <xf numFmtId="210" fontId="36" fillId="23" borderId="88" xfId="0" applyFont="1" applyFill="1" applyBorder="1" applyAlignment="1">
      <alignment horizontal="center" vertical="center"/>
    </xf>
    <xf numFmtId="210" fontId="36" fillId="23" borderId="17" xfId="0" applyFont="1" applyFill="1" applyBorder="1" applyAlignment="1">
      <alignment horizontal="center" vertical="center"/>
    </xf>
    <xf numFmtId="210" fontId="36" fillId="23" borderId="27" xfId="0" applyFont="1" applyFill="1" applyBorder="1" applyAlignment="1">
      <alignment horizontal="center" vertical="center"/>
    </xf>
    <xf numFmtId="210" fontId="36" fillId="38" borderId="27" xfId="0" applyFont="1" applyFill="1" applyBorder="1" applyAlignment="1">
      <alignment horizontal="center" vertical="center"/>
    </xf>
    <xf numFmtId="210" fontId="36" fillId="8" borderId="17" xfId="0" applyFont="1" applyFill="1" applyBorder="1" applyAlignment="1">
      <alignment horizontal="center" vertical="center"/>
    </xf>
    <xf numFmtId="210" fontId="36" fillId="8" borderId="14" xfId="0" applyFont="1" applyFill="1" applyBorder="1" applyAlignment="1">
      <alignment horizontal="center" vertical="center"/>
    </xf>
    <xf numFmtId="210" fontId="79" fillId="0" borderId="0" xfId="0" applyFont="1" applyAlignment="1">
      <alignment vertical="center"/>
    </xf>
    <xf numFmtId="210" fontId="36" fillId="23" borderId="20" xfId="0" applyFont="1" applyFill="1" applyBorder="1" applyAlignment="1">
      <alignment horizontal="center" vertical="center"/>
    </xf>
    <xf numFmtId="210" fontId="36" fillId="38" borderId="20" xfId="0" applyFont="1" applyFill="1" applyBorder="1" applyAlignment="1">
      <alignment horizontal="center" vertical="center"/>
    </xf>
    <xf numFmtId="210" fontId="36" fillId="23" borderId="19" xfId="0" applyFont="1" applyFill="1" applyBorder="1" applyAlignment="1">
      <alignment horizontal="center" vertical="center"/>
    </xf>
    <xf numFmtId="210" fontId="36" fillId="8" borderId="20" xfId="0" applyFont="1" applyFill="1" applyBorder="1" applyAlignment="1">
      <alignment horizontal="center" vertical="center"/>
    </xf>
    <xf numFmtId="205" fontId="78" fillId="8" borderId="19" xfId="0" applyNumberFormat="1" applyFont="1" applyFill="1" applyBorder="1" applyAlignment="1" applyProtection="1">
      <alignment horizontal="left" vertical="center"/>
      <protection hidden="1"/>
    </xf>
    <xf numFmtId="210" fontId="60" fillId="0" borderId="42" xfId="0" applyFont="1" applyBorder="1" applyAlignment="1">
      <alignment vertical="center"/>
    </xf>
    <xf numFmtId="210" fontId="60" fillId="0" borderId="25" xfId="0" applyFont="1" applyBorder="1" applyAlignment="1">
      <alignment horizontal="center" vertical="center"/>
    </xf>
    <xf numFmtId="210" fontId="24" fillId="0" borderId="25" xfId="0" applyFont="1" applyBorder="1" applyAlignment="1">
      <alignment vertical="center"/>
    </xf>
    <xf numFmtId="210" fontId="23" fillId="0" borderId="25" xfId="0" applyFont="1" applyBorder="1" applyAlignment="1">
      <alignment vertical="center"/>
    </xf>
    <xf numFmtId="204" fontId="24" fillId="0" borderId="25" xfId="0" applyNumberFormat="1" applyFont="1" applyBorder="1" applyAlignment="1">
      <alignment horizontal="center" vertical="center"/>
    </xf>
    <xf numFmtId="210" fontId="60" fillId="0" borderId="63" xfId="0" applyFont="1" applyBorder="1" applyAlignment="1">
      <alignment vertical="center"/>
    </xf>
    <xf numFmtId="210" fontId="24" fillId="0" borderId="0" xfId="0" applyFont="1" applyAlignment="1">
      <alignment vertical="center"/>
    </xf>
    <xf numFmtId="210" fontId="23" fillId="0" borderId="0" xfId="0" applyFont="1" applyAlignment="1">
      <alignment vertical="center"/>
    </xf>
    <xf numFmtId="210" fontId="23" fillId="0" borderId="179" xfId="0" applyFont="1" applyBorder="1" applyAlignment="1">
      <alignment horizontal="center" vertical="center"/>
    </xf>
    <xf numFmtId="210" fontId="23" fillId="0" borderId="180" xfId="0" applyFont="1" applyBorder="1" applyAlignment="1">
      <alignment horizontal="center" vertical="center"/>
    </xf>
    <xf numFmtId="210" fontId="23" fillId="0" borderId="181" xfId="0" applyFont="1" applyBorder="1" applyAlignment="1">
      <alignment horizontal="center" vertical="center"/>
    </xf>
    <xf numFmtId="1" fontId="35" fillId="0" borderId="182" xfId="0" applyNumberFormat="1" applyFont="1" applyBorder="1" applyAlignment="1" applyProtection="1">
      <alignment horizontal="left" vertical="center"/>
      <protection hidden="1"/>
    </xf>
    <xf numFmtId="210" fontId="60" fillId="0" borderId="138" xfId="0" applyFont="1" applyBorder="1" applyAlignment="1">
      <alignment vertical="center"/>
    </xf>
    <xf numFmtId="210" fontId="60" fillId="0" borderId="138" xfId="0" applyFont="1" applyBorder="1" applyAlignment="1">
      <alignment horizontal="center" vertical="center"/>
    </xf>
    <xf numFmtId="1" fontId="23" fillId="19" borderId="183" xfId="45" applyFont="1" applyFill="1" applyBorder="1" applyAlignment="1" applyProtection="1">
      <alignment horizontal="center" vertical="center"/>
    </xf>
    <xf numFmtId="1" fontId="23" fillId="19" borderId="184" xfId="45" applyFont="1" applyFill="1" applyBorder="1" applyAlignment="1" applyProtection="1">
      <alignment horizontal="center" vertical="center"/>
    </xf>
    <xf numFmtId="1" fontId="23" fillId="19" borderId="77" xfId="45" applyFont="1" applyFill="1" applyBorder="1" applyAlignment="1" applyProtection="1">
      <alignment horizontal="center" vertical="center"/>
    </xf>
    <xf numFmtId="204" fontId="27" fillId="19" borderId="185" xfId="0" applyNumberFormat="1" applyFont="1" applyFill="1" applyBorder="1" applyAlignment="1" applyProtection="1">
      <alignment horizontal="left" vertical="center"/>
      <protection hidden="1"/>
    </xf>
    <xf numFmtId="205" fontId="60" fillId="0" borderId="53" xfId="0" applyNumberFormat="1" applyFont="1" applyBorder="1" applyAlignment="1" applyProtection="1">
      <alignment horizontal="left" vertical="center"/>
      <protection hidden="1"/>
    </xf>
    <xf numFmtId="205" fontId="60" fillId="0" borderId="57" xfId="0" applyNumberFormat="1" applyFont="1" applyBorder="1" applyAlignment="1" applyProtection="1">
      <alignment horizontal="center" vertical="center"/>
      <protection hidden="1"/>
    </xf>
    <xf numFmtId="205" fontId="43" fillId="0" borderId="61" xfId="0" applyNumberFormat="1" applyFont="1" applyBorder="1" applyAlignment="1" applyProtection="1">
      <alignment horizontal="left" vertical="center"/>
      <protection hidden="1"/>
    </xf>
    <xf numFmtId="210" fontId="24" fillId="0" borderId="61" xfId="0" applyFont="1" applyBorder="1" applyAlignment="1" applyProtection="1">
      <alignment horizontal="left" vertical="center"/>
      <protection hidden="1"/>
    </xf>
    <xf numFmtId="210" fontId="24" fillId="0" borderId="61" xfId="0" applyFont="1" applyBorder="1" applyAlignment="1" applyProtection="1">
      <alignment horizontal="center" vertical="center"/>
      <protection hidden="1"/>
    </xf>
    <xf numFmtId="20" fontId="24" fillId="0" borderId="61" xfId="0" applyNumberFormat="1" applyFont="1" applyBorder="1" applyAlignment="1" applyProtection="1">
      <alignment horizontal="center" vertical="center"/>
      <protection hidden="1"/>
    </xf>
    <xf numFmtId="20" fontId="23" fillId="0" borderId="61" xfId="0" applyNumberFormat="1" applyFont="1" applyBorder="1" applyAlignment="1" applyProtection="1">
      <alignment horizontal="center" vertical="center"/>
      <protection hidden="1"/>
    </xf>
    <xf numFmtId="186" fontId="24" fillId="33" borderId="186" xfId="204" applyFont="1" applyFill="1" applyBorder="1" applyAlignment="1" applyProtection="1">
      <alignment horizontal="center" vertical="center"/>
      <protection hidden="1"/>
    </xf>
    <xf numFmtId="186" fontId="24" fillId="28" borderId="186" xfId="204" applyFont="1" applyFill="1" applyBorder="1" applyAlignment="1" applyProtection="1">
      <alignment horizontal="center" vertical="center"/>
      <protection hidden="1"/>
    </xf>
    <xf numFmtId="1" fontId="35" fillId="19" borderId="86" xfId="0" applyNumberFormat="1" applyFont="1" applyFill="1" applyBorder="1" applyAlignment="1" applyProtection="1">
      <alignment horizontal="center" vertical="center"/>
      <protection locked="0" hidden="1"/>
    </xf>
    <xf numFmtId="1" fontId="35" fillId="0" borderId="59" xfId="0" applyNumberFormat="1" applyFont="1" applyBorder="1" applyAlignment="1" applyProtection="1">
      <alignment horizontal="center" vertical="center"/>
      <protection locked="0" hidden="1"/>
    </xf>
    <xf numFmtId="196" fontId="77" fillId="33" borderId="52" xfId="1" applyFont="1" applyFill="1" applyBorder="1" applyAlignment="1" applyProtection="1">
      <alignment horizontal="right" vertical="center"/>
      <protection hidden="1"/>
    </xf>
    <xf numFmtId="1" fontId="52" fillId="0" borderId="187" xfId="170" applyNumberFormat="1" applyFont="1" applyBorder="1" applyAlignment="1">
      <alignment horizontal="center" vertical="center"/>
    </xf>
    <xf numFmtId="1" fontId="52" fillId="0" borderId="183" xfId="170" applyNumberFormat="1" applyFont="1" applyBorder="1" applyAlignment="1">
      <alignment horizontal="left" vertical="center"/>
    </xf>
    <xf numFmtId="205" fontId="60" fillId="0" borderId="0" xfId="0" applyNumberFormat="1" applyFont="1" applyAlignment="1" applyProtection="1">
      <alignment horizontal="left" vertical="center"/>
      <protection hidden="1"/>
    </xf>
    <xf numFmtId="205" fontId="60" fillId="0" borderId="0" xfId="0" applyNumberFormat="1" applyFont="1" applyAlignment="1" applyProtection="1">
      <alignment horizontal="center" vertical="center"/>
      <protection hidden="1"/>
    </xf>
    <xf numFmtId="1" fontId="40" fillId="0" borderId="0" xfId="0" applyNumberFormat="1" applyFont="1" applyAlignment="1" applyProtection="1">
      <alignment horizontal="center" vertical="center"/>
      <protection locked="0" hidden="1"/>
    </xf>
    <xf numFmtId="20" fontId="24" fillId="0" borderId="0" xfId="0" applyNumberFormat="1" applyFont="1" applyAlignment="1" applyProtection="1">
      <alignment horizontal="right" vertical="center"/>
      <protection hidden="1"/>
    </xf>
    <xf numFmtId="20" fontId="24" fillId="0" borderId="0" xfId="0" applyNumberFormat="1" applyFont="1" applyAlignment="1" applyProtection="1">
      <alignment horizontal="center" vertical="center"/>
      <protection hidden="1"/>
    </xf>
    <xf numFmtId="186" fontId="23" fillId="19" borderId="188" xfId="204" applyFont="1" applyFill="1" applyBorder="1" applyAlignment="1" applyProtection="1">
      <alignment horizontal="center" vertical="center"/>
    </xf>
    <xf numFmtId="186" fontId="23" fillId="19" borderId="189" xfId="204" applyFont="1" applyFill="1" applyBorder="1" applyAlignment="1" applyProtection="1">
      <alignment horizontal="center" vertical="center"/>
    </xf>
    <xf numFmtId="186" fontId="23" fillId="19" borderId="190" xfId="204" applyFont="1" applyFill="1" applyBorder="1" applyAlignment="1" applyProtection="1">
      <alignment horizontal="center" vertical="center"/>
    </xf>
    <xf numFmtId="186" fontId="23" fillId="19" borderId="191" xfId="204" applyFont="1" applyFill="1" applyBorder="1" applyAlignment="1" applyProtection="1">
      <alignment horizontal="center" vertical="center"/>
    </xf>
    <xf numFmtId="186" fontId="23" fillId="19" borderId="192" xfId="204" applyFont="1" applyFill="1" applyBorder="1" applyAlignment="1" applyProtection="1">
      <alignment horizontal="center" vertical="center"/>
    </xf>
    <xf numFmtId="204" fontId="27" fillId="19" borderId="193" xfId="0" applyNumberFormat="1" applyFont="1" applyFill="1" applyBorder="1" applyAlignment="1" applyProtection="1">
      <alignment horizontal="left" vertical="center"/>
      <protection hidden="1"/>
    </xf>
    <xf numFmtId="204" fontId="35" fillId="0" borderId="194" xfId="0" applyNumberFormat="1" applyFont="1" applyBorder="1" applyAlignment="1" applyProtection="1">
      <alignment horizontal="center" vertical="center"/>
      <protection hidden="1"/>
    </xf>
    <xf numFmtId="204" fontId="35" fillId="0" borderId="195" xfId="0" applyNumberFormat="1" applyFont="1" applyBorder="1" applyAlignment="1" applyProtection="1">
      <alignment horizontal="center" vertical="center"/>
      <protection hidden="1"/>
    </xf>
    <xf numFmtId="210" fontId="81" fillId="0" borderId="65" xfId="0" applyFont="1" applyBorder="1" applyAlignment="1" applyProtection="1">
      <alignment horizontal="center" vertical="center"/>
      <protection hidden="1"/>
    </xf>
    <xf numFmtId="210" fontId="81" fillId="0" borderId="42" xfId="0" applyFont="1" applyBorder="1" applyAlignment="1" applyProtection="1">
      <alignment horizontal="right" vertical="center" wrapText="1"/>
      <protection hidden="1"/>
    </xf>
    <xf numFmtId="204" fontId="35" fillId="0" borderId="97" xfId="0" applyNumberFormat="1" applyFont="1" applyBorder="1" applyAlignment="1" applyProtection="1">
      <alignment horizontal="center" vertical="center"/>
      <protection hidden="1"/>
    </xf>
    <xf numFmtId="204" fontId="35" fillId="0" borderId="41" xfId="0" applyNumberFormat="1" applyFont="1" applyBorder="1" applyAlignment="1" applyProtection="1">
      <alignment horizontal="center" vertical="center"/>
      <protection hidden="1"/>
    </xf>
    <xf numFmtId="204" fontId="35" fillId="0" borderId="28" xfId="0" applyNumberFormat="1" applyFont="1" applyBorder="1" applyAlignment="1" applyProtection="1">
      <alignment horizontal="center" vertical="center"/>
      <protection hidden="1"/>
    </xf>
    <xf numFmtId="186" fontId="23" fillId="23" borderId="196" xfId="204" applyFont="1" applyFill="1" applyBorder="1" applyAlignment="1" applyProtection="1">
      <alignment horizontal="center" vertical="center"/>
    </xf>
    <xf numFmtId="210" fontId="35" fillId="0" borderId="32" xfId="0" applyFont="1" applyBorder="1" applyAlignment="1" applyProtection="1">
      <alignment horizontal="center" vertical="center"/>
      <protection hidden="1"/>
    </xf>
    <xf numFmtId="204" fontId="24" fillId="0" borderId="34" xfId="0" applyNumberFormat="1" applyFont="1" applyBorder="1" applyAlignment="1" applyProtection="1">
      <alignment horizontal="center" vertical="center"/>
      <protection hidden="1"/>
    </xf>
    <xf numFmtId="210" fontId="35" fillId="0" borderId="197" xfId="0" applyFont="1" applyBorder="1" applyAlignment="1" applyProtection="1">
      <alignment horizontal="center" vertical="center"/>
      <protection hidden="1"/>
    </xf>
    <xf numFmtId="210" fontId="35" fillId="0" borderId="57" xfId="0" applyFont="1" applyBorder="1" applyAlignment="1" applyProtection="1">
      <alignment horizontal="center" vertical="center"/>
      <protection hidden="1"/>
    </xf>
    <xf numFmtId="210" fontId="35" fillId="0" borderId="198" xfId="0" applyFont="1" applyBorder="1" applyAlignment="1" applyProtection="1">
      <alignment horizontal="center" vertical="center"/>
      <protection hidden="1"/>
    </xf>
    <xf numFmtId="210" fontId="0" fillId="0" borderId="199" xfId="0" applyBorder="1" applyAlignment="1">
      <alignment vertical="center"/>
    </xf>
    <xf numFmtId="204" fontId="24" fillId="0" borderId="32" xfId="0" applyNumberFormat="1" applyFont="1" applyBorder="1" applyAlignment="1" applyProtection="1">
      <alignment horizontal="center" vertical="center"/>
      <protection hidden="1"/>
    </xf>
    <xf numFmtId="204" fontId="24" fillId="0" borderId="86" xfId="0" applyNumberFormat="1" applyFont="1" applyBorder="1" applyAlignment="1" applyProtection="1">
      <alignment horizontal="center" vertical="center"/>
      <protection hidden="1"/>
    </xf>
    <xf numFmtId="204" fontId="24" fillId="0" borderId="198" xfId="0" applyNumberFormat="1" applyFont="1" applyBorder="1" applyAlignment="1" applyProtection="1">
      <alignment horizontal="center" vertical="center"/>
      <protection hidden="1"/>
    </xf>
    <xf numFmtId="1" fontId="52" fillId="23" borderId="0" xfId="170" applyNumberFormat="1" applyFont="1" applyFill="1" applyBorder="1" applyAlignment="1">
      <alignment horizontal="center" vertical="center"/>
    </xf>
    <xf numFmtId="1" fontId="52" fillId="23" borderId="0" xfId="170" applyNumberFormat="1" applyFont="1" applyFill="1" applyAlignment="1">
      <alignment horizontal="center" vertical="center"/>
    </xf>
    <xf numFmtId="1" fontId="52" fillId="23" borderId="0" xfId="170" applyNumberFormat="1" applyFont="1" applyFill="1" applyAlignment="1">
      <alignment horizontal="left" vertical="center"/>
    </xf>
    <xf numFmtId="204" fontId="24" fillId="0" borderId="17" xfId="0" applyNumberFormat="1" applyFont="1" applyBorder="1" applyAlignment="1" applyProtection="1">
      <alignment horizontal="center" vertical="center"/>
      <protection hidden="1"/>
    </xf>
    <xf numFmtId="186" fontId="82" fillId="0" borderId="17" xfId="204" applyFont="1" applyFill="1" applyBorder="1" applyAlignment="1" applyProtection="1">
      <alignment horizontal="center" vertical="center"/>
      <protection hidden="1"/>
    </xf>
    <xf numFmtId="210" fontId="0" fillId="0" borderId="17" xfId="0" applyBorder="1" applyAlignment="1">
      <alignment vertical="center"/>
    </xf>
    <xf numFmtId="196" fontId="24" fillId="0" borderId="18" xfId="1" applyFont="1" applyFill="1" applyBorder="1" applyAlignment="1" applyProtection="1">
      <alignment horizontal="right" vertical="center"/>
      <protection hidden="1"/>
    </xf>
    <xf numFmtId="210" fontId="40" fillId="19" borderId="32" xfId="0" applyFont="1" applyFill="1" applyBorder="1" applyAlignment="1" applyProtection="1">
      <alignment vertical="center"/>
      <protection hidden="1"/>
    </xf>
    <xf numFmtId="210" fontId="40" fillId="19" borderId="33" xfId="0" applyFont="1" applyFill="1" applyBorder="1" applyAlignment="1" applyProtection="1">
      <alignment horizontal="center" vertical="center"/>
      <protection hidden="1"/>
    </xf>
    <xf numFmtId="204" fontId="40" fillId="19" borderId="33" xfId="0" applyNumberFormat="1" applyFont="1" applyFill="1" applyBorder="1" applyAlignment="1" applyProtection="1">
      <alignment horizontal="center" vertical="center"/>
      <protection hidden="1"/>
    </xf>
    <xf numFmtId="9" fontId="40" fillId="19" borderId="33" xfId="2" applyFont="1" applyFill="1" applyBorder="1" applyAlignment="1" applyProtection="1">
      <alignment horizontal="center" vertical="center"/>
      <protection hidden="1"/>
    </xf>
    <xf numFmtId="186" fontId="40" fillId="19" borderId="200" xfId="204" applyFont="1" applyFill="1" applyBorder="1" applyAlignment="1" applyProtection="1">
      <alignment horizontal="center" vertical="center"/>
      <protection hidden="1"/>
    </xf>
    <xf numFmtId="1" fontId="40" fillId="19" borderId="33" xfId="2" applyNumberFormat="1" applyFont="1" applyFill="1" applyBorder="1" applyAlignment="1" applyProtection="1">
      <alignment horizontal="center" vertical="center"/>
      <protection hidden="1"/>
    </xf>
    <xf numFmtId="210" fontId="0" fillId="0" borderId="33" xfId="0" applyBorder="1" applyAlignment="1">
      <alignment vertical="center"/>
    </xf>
    <xf numFmtId="196" fontId="40" fillId="19" borderId="34" xfId="1" applyFont="1" applyFill="1" applyBorder="1" applyAlignment="1" applyProtection="1">
      <alignment horizontal="right" vertical="center"/>
      <protection hidden="1"/>
    </xf>
    <xf numFmtId="210" fontId="83" fillId="0" borderId="0" xfId="0" applyFont="1" applyAlignment="1">
      <alignment vertical="center"/>
    </xf>
    <xf numFmtId="210" fontId="40" fillId="0" borderId="0" xfId="0" applyFont="1" applyAlignment="1" applyProtection="1">
      <alignment horizontal="right" vertical="center"/>
      <protection hidden="1"/>
    </xf>
    <xf numFmtId="206" fontId="83" fillId="28" borderId="4" xfId="204" applyNumberFormat="1" applyFont="1" applyFill="1" applyBorder="1" applyAlignment="1" applyProtection="1">
      <alignment horizontal="center" vertical="center"/>
      <protection hidden="1"/>
    </xf>
    <xf numFmtId="1" fontId="24" fillId="0" borderId="95" xfId="0" applyNumberFormat="1" applyFont="1" applyBorder="1" applyAlignment="1" applyProtection="1">
      <alignment horizontal="center" vertical="center"/>
      <protection hidden="1"/>
    </xf>
    <xf numFmtId="1" fontId="24" fillId="0" borderId="65" xfId="0" applyNumberFormat="1" applyFont="1" applyBorder="1" applyAlignment="1" applyProtection="1">
      <alignment horizontal="center" vertical="center"/>
      <protection hidden="1"/>
    </xf>
    <xf numFmtId="1" fontId="35" fillId="0" borderId="0" xfId="0" applyNumberFormat="1" applyFont="1" applyAlignment="1" applyProtection="1">
      <alignment horizontal="center" vertical="center"/>
      <protection hidden="1"/>
    </xf>
    <xf numFmtId="210" fontId="84" fillId="23" borderId="0" xfId="0" applyFont="1" applyFill="1" applyBorder="1" applyAlignment="1" applyProtection="1">
      <alignment horizontal="center" vertical="center"/>
      <protection hidden="1"/>
    </xf>
    <xf numFmtId="210" fontId="84" fillId="23" borderId="0" xfId="0" applyFont="1" applyFill="1" applyAlignment="1" applyProtection="1">
      <alignment horizontal="center" vertical="center"/>
      <protection hidden="1"/>
    </xf>
    <xf numFmtId="9" fontId="23" fillId="0" borderId="0" xfId="0" applyNumberFormat="1" applyFont="1" applyAlignment="1" applyProtection="1">
      <alignment horizontal="center" vertical="center"/>
      <protection hidden="1"/>
    </xf>
    <xf numFmtId="210" fontId="36" fillId="0" borderId="0" xfId="0" applyFont="1" applyAlignment="1" applyProtection="1">
      <alignment vertical="center"/>
      <protection hidden="1"/>
    </xf>
    <xf numFmtId="210" fontId="36" fillId="23" borderId="0" xfId="0" applyFont="1" applyFill="1" applyAlignment="1">
      <alignment horizontal="right"/>
    </xf>
    <xf numFmtId="1" fontId="35" fillId="23" borderId="25" xfId="0" applyNumberFormat="1" applyFont="1" applyFill="1" applyBorder="1" applyAlignment="1" applyProtection="1">
      <alignment horizontal="center" vertical="center"/>
      <protection hidden="1"/>
    </xf>
    <xf numFmtId="9" fontId="24" fillId="0" borderId="0" xfId="0" applyNumberFormat="1" applyFont="1" applyAlignment="1" applyProtection="1">
      <alignment vertical="center"/>
      <protection hidden="1"/>
    </xf>
    <xf numFmtId="196" fontId="77" fillId="23" borderId="25" xfId="221" applyFont="1" applyFill="1" applyBorder="1" applyAlignment="1" applyProtection="1">
      <alignment horizontal="right" vertical="center"/>
      <protection hidden="1"/>
    </xf>
    <xf numFmtId="210" fontId="23" fillId="0" borderId="0" xfId="0" applyFont="1" applyBorder="1" applyAlignment="1" applyProtection="1">
      <alignment horizontal="center" vertical="center"/>
      <protection hidden="1"/>
    </xf>
    <xf numFmtId="196" fontId="77" fillId="23" borderId="0" xfId="221" applyFont="1" applyFill="1" applyAlignment="1" applyProtection="1">
      <alignment horizontal="right" vertical="center"/>
      <protection hidden="1"/>
    </xf>
    <xf numFmtId="206" fontId="56" fillId="23" borderId="0" xfId="204" applyNumberFormat="1" applyFont="1" applyFill="1" applyAlignment="1" applyProtection="1">
      <alignment horizontal="center" vertical="center"/>
      <protection hidden="1"/>
    </xf>
    <xf numFmtId="210" fontId="85" fillId="0" borderId="0" xfId="0" applyFont="1" applyAlignment="1" applyProtection="1">
      <alignment horizontal="right" vertical="center"/>
      <protection hidden="1"/>
    </xf>
    <xf numFmtId="206" fontId="56" fillId="23" borderId="0" xfId="205" applyNumberFormat="1" applyFont="1" applyFill="1" applyAlignment="1" applyProtection="1">
      <alignment horizontal="center" vertical="center"/>
      <protection hidden="1"/>
    </xf>
    <xf numFmtId="210" fontId="0" fillId="23" borderId="0" xfId="0" applyFill="1" applyAlignment="1">
      <alignment vertical="center"/>
    </xf>
    <xf numFmtId="210" fontId="35" fillId="19" borderId="88" xfId="0" applyFont="1" applyFill="1" applyBorder="1" applyAlignment="1" applyProtection="1">
      <alignment horizontal="left" vertical="center"/>
      <protection hidden="1"/>
    </xf>
    <xf numFmtId="196" fontId="23" fillId="19" borderId="18" xfId="1" applyFont="1" applyFill="1" applyBorder="1" applyAlignment="1" applyProtection="1">
      <alignment horizontal="center" vertical="center"/>
      <protection hidden="1"/>
    </xf>
    <xf numFmtId="204" fontId="0" fillId="0" borderId="0" xfId="0" applyNumberFormat="1" applyAlignment="1">
      <alignment vertical="center"/>
    </xf>
    <xf numFmtId="210" fontId="23" fillId="0" borderId="201" xfId="0" applyFont="1" applyBorder="1" applyAlignment="1" applyProtection="1">
      <alignment horizontal="left" vertical="center"/>
      <protection hidden="1"/>
    </xf>
    <xf numFmtId="10" fontId="24" fillId="0" borderId="178" xfId="2" applyNumberFormat="1" applyFont="1" applyFill="1" applyBorder="1" applyAlignment="1" applyProtection="1">
      <alignment horizontal="center" vertical="center"/>
      <protection hidden="1"/>
    </xf>
    <xf numFmtId="210" fontId="23" fillId="0" borderId="64" xfId="0" applyFont="1" applyBorder="1" applyAlignment="1" applyProtection="1">
      <alignment horizontal="left" vertical="center"/>
      <protection hidden="1"/>
    </xf>
    <xf numFmtId="210" fontId="23" fillId="0" borderId="202" xfId="0" applyFont="1" applyBorder="1" applyAlignment="1" applyProtection="1">
      <alignment horizontal="left" vertical="center"/>
      <protection hidden="1"/>
    </xf>
    <xf numFmtId="10" fontId="24" fillId="0" borderId="203" xfId="2" applyNumberFormat="1" applyFont="1" applyFill="1" applyBorder="1" applyAlignment="1" applyProtection="1">
      <alignment horizontal="center" vertical="center"/>
      <protection hidden="1"/>
    </xf>
    <xf numFmtId="210" fontId="36" fillId="0" borderId="126" xfId="0" applyFont="1" applyBorder="1" applyAlignment="1" applyProtection="1">
      <alignment horizontal="right" vertical="center"/>
      <protection hidden="1"/>
    </xf>
    <xf numFmtId="10" fontId="40" fillId="0" borderId="125" xfId="2" applyNumberFormat="1" applyFont="1" applyFill="1" applyBorder="1" applyAlignment="1" applyProtection="1">
      <alignment horizontal="center" vertical="center"/>
      <protection hidden="1"/>
    </xf>
    <xf numFmtId="10" fontId="40" fillId="0" borderId="153" xfId="2" applyNumberFormat="1" applyFont="1" applyFill="1" applyBorder="1" applyAlignment="1" applyProtection="1">
      <alignment horizontal="center" vertical="center"/>
      <protection hidden="1"/>
    </xf>
    <xf numFmtId="210" fontId="40" fillId="19" borderId="110" xfId="0" applyFont="1" applyFill="1" applyBorder="1" applyAlignment="1" applyProtection="1">
      <alignment horizontal="left" vertical="center"/>
      <protection hidden="1"/>
    </xf>
    <xf numFmtId="196" fontId="40" fillId="19" borderId="4" xfId="1" applyFont="1" applyFill="1" applyBorder="1" applyAlignment="1" applyProtection="1">
      <alignment horizontal="center" vertical="center"/>
      <protection hidden="1"/>
    </xf>
    <xf numFmtId="196" fontId="40" fillId="19" borderId="140" xfId="1" applyFont="1" applyFill="1" applyBorder="1" applyAlignment="1" applyProtection="1">
      <alignment horizontal="center" vertical="center"/>
      <protection hidden="1"/>
    </xf>
    <xf numFmtId="210" fontId="36" fillId="0" borderId="115" xfId="0" applyFont="1" applyBorder="1" applyAlignment="1">
      <alignment horizontal="center" vertical="center"/>
    </xf>
    <xf numFmtId="210" fontId="36" fillId="0" borderId="143" xfId="0" applyFont="1" applyBorder="1" applyAlignment="1">
      <alignment horizontal="center" vertical="center"/>
    </xf>
    <xf numFmtId="210" fontId="36" fillId="0" borderId="204" xfId="0" applyFont="1" applyBorder="1" applyAlignment="1">
      <alignment horizontal="center" vertical="center"/>
    </xf>
    <xf numFmtId="210" fontId="36" fillId="0" borderId="205" xfId="0" applyFont="1" applyBorder="1" applyAlignment="1">
      <alignment horizontal="center" vertical="center"/>
    </xf>
    <xf numFmtId="210" fontId="55" fillId="19" borderId="206" xfId="0" applyFont="1" applyFill="1" applyBorder="1" applyAlignment="1" applyProtection="1">
      <alignment horizontal="left" vertical="center"/>
      <protection hidden="1"/>
    </xf>
    <xf numFmtId="196" fontId="23" fillId="19" borderId="207" xfId="1" applyFont="1" applyFill="1" applyBorder="1" applyAlignment="1" applyProtection="1">
      <alignment vertical="center"/>
    </xf>
    <xf numFmtId="9" fontId="36" fillId="23" borderId="208" xfId="2" applyFont="1" applyFill="1" applyBorder="1" applyAlignment="1" applyProtection="1">
      <alignment horizontal="center" vertical="center"/>
    </xf>
    <xf numFmtId="9" fontId="83" fillId="19" borderId="209" xfId="0" applyNumberFormat="1" applyFont="1" applyFill="1" applyBorder="1" applyAlignment="1">
      <alignment horizontal="center" vertical="center"/>
    </xf>
    <xf numFmtId="203" fontId="23" fillId="0" borderId="0" xfId="2" applyNumberFormat="1" applyFont="1" applyFill="1" applyAlignment="1" applyProtection="1">
      <alignment vertical="center"/>
    </xf>
    <xf numFmtId="210" fontId="86" fillId="19" borderId="210" xfId="0" applyFont="1" applyFill="1" applyBorder="1" applyAlignment="1" applyProtection="1">
      <alignment horizontal="left" vertical="center"/>
      <protection hidden="1"/>
    </xf>
    <xf numFmtId="196" fontId="23" fillId="19" borderId="91" xfId="1" applyFont="1" applyFill="1" applyBorder="1" applyAlignment="1" applyProtection="1">
      <alignment vertical="center"/>
    </xf>
    <xf numFmtId="9" fontId="36" fillId="0" borderId="20" xfId="2" applyFont="1" applyFill="1" applyBorder="1" applyAlignment="1" applyProtection="1">
      <alignment horizontal="center" vertical="center"/>
    </xf>
    <xf numFmtId="9" fontId="83" fillId="19" borderId="211" xfId="0" applyNumberFormat="1" applyFont="1" applyFill="1" applyBorder="1" applyAlignment="1">
      <alignment horizontal="center" vertical="center"/>
    </xf>
    <xf numFmtId="9" fontId="83" fillId="19" borderId="178" xfId="0" applyNumberFormat="1" applyFont="1" applyFill="1" applyBorder="1" applyAlignment="1">
      <alignment horizontal="center" vertical="center"/>
    </xf>
    <xf numFmtId="210" fontId="86" fillId="19" borderId="212" xfId="0" applyFont="1" applyFill="1" applyBorder="1" applyAlignment="1" applyProtection="1">
      <alignment horizontal="left" vertical="center"/>
      <protection hidden="1"/>
    </xf>
    <xf numFmtId="196" fontId="23" fillId="19" borderId="213" xfId="1" applyFont="1" applyFill="1" applyBorder="1" applyAlignment="1" applyProtection="1">
      <alignment vertical="center"/>
    </xf>
    <xf numFmtId="9" fontId="36" fillId="0" borderId="214" xfId="2" applyFont="1" applyFill="1" applyBorder="1" applyAlignment="1" applyProtection="1">
      <alignment horizontal="center" vertical="center"/>
    </xf>
    <xf numFmtId="196" fontId="36" fillId="0" borderId="0" xfId="1" applyFont="1" applyFill="1" applyAlignment="1" applyProtection="1">
      <alignment vertical="center"/>
    </xf>
    <xf numFmtId="9" fontId="23" fillId="19" borderId="0" xfId="2" applyFont="1" applyFill="1" applyAlignment="1" applyProtection="1">
      <alignment horizontal="center" vertical="center"/>
    </xf>
    <xf numFmtId="210" fontId="87" fillId="23" borderId="0" xfId="149" applyFont="1" applyFill="1" applyAlignment="1">
      <alignment vertical="center"/>
    </xf>
    <xf numFmtId="210" fontId="33" fillId="23" borderId="0" xfId="149" applyFont="1" applyFill="1" applyAlignment="1">
      <alignment vertical="center"/>
    </xf>
    <xf numFmtId="210" fontId="33" fillId="23" borderId="0" xfId="149" applyFont="1" applyFill="1" applyAlignment="1">
      <alignment horizontal="center" vertical="center"/>
    </xf>
    <xf numFmtId="4" fontId="87" fillId="23" borderId="0" xfId="149" applyNumberFormat="1" applyFont="1" applyFill="1" applyAlignment="1">
      <alignment vertical="center"/>
    </xf>
    <xf numFmtId="3" fontId="87" fillId="23" borderId="0" xfId="149" applyNumberFormat="1" applyFont="1" applyFill="1" applyAlignment="1">
      <alignment vertical="center"/>
    </xf>
    <xf numFmtId="3" fontId="33" fillId="23" borderId="0" xfId="149" applyNumberFormat="1" applyFont="1" applyFill="1" applyAlignment="1">
      <alignment vertical="center"/>
    </xf>
    <xf numFmtId="210" fontId="49" fillId="23" borderId="0" xfId="149" applyFont="1" applyFill="1" applyAlignment="1">
      <alignment vertical="center"/>
    </xf>
    <xf numFmtId="210" fontId="50" fillId="23" borderId="0" xfId="149" applyFont="1" applyFill="1" applyAlignment="1">
      <alignment vertical="center"/>
    </xf>
    <xf numFmtId="210" fontId="50" fillId="23" borderId="0" xfId="149" applyFont="1" applyFill="1" applyAlignment="1">
      <alignment horizontal="center" vertical="center"/>
    </xf>
    <xf numFmtId="4" fontId="49" fillId="23" borderId="0" xfId="149" applyNumberFormat="1" applyFont="1" applyFill="1" applyAlignment="1">
      <alignment vertical="center"/>
    </xf>
    <xf numFmtId="3" fontId="49" fillId="23" borderId="0" xfId="149" applyNumberFormat="1" applyFont="1" applyFill="1" applyAlignment="1">
      <alignment vertical="center"/>
    </xf>
    <xf numFmtId="3" fontId="50" fillId="23" borderId="0" xfId="149" applyNumberFormat="1" applyFont="1" applyFill="1" applyAlignment="1">
      <alignment vertical="center"/>
    </xf>
    <xf numFmtId="208" fontId="49" fillId="23" borderId="0" xfId="149" applyNumberFormat="1" applyFont="1" applyFill="1" applyAlignment="1">
      <alignment vertical="center"/>
    </xf>
    <xf numFmtId="165" fontId="49" fillId="23" borderId="0" xfId="149" applyNumberFormat="1" applyFont="1" applyFill="1" applyAlignment="1">
      <alignment vertical="center"/>
    </xf>
    <xf numFmtId="164" fontId="49" fillId="23" borderId="0" xfId="149" applyNumberFormat="1" applyFont="1" applyFill="1" applyAlignment="1">
      <alignment vertical="center"/>
    </xf>
    <xf numFmtId="210" fontId="5" fillId="0" borderId="0" xfId="149" applyFont="1" applyFill="1" applyAlignment="1">
      <alignment horizontal="center" vertical="center"/>
    </xf>
    <xf numFmtId="210" fontId="49" fillId="44" borderId="95" xfId="149" applyFont="1" applyFill="1" applyBorder="1" applyAlignment="1">
      <alignment horizontal="center" vertical="center"/>
    </xf>
    <xf numFmtId="210" fontId="49" fillId="44" borderId="216" xfId="149" applyFont="1" applyFill="1" applyBorder="1" applyAlignment="1">
      <alignment horizontal="center" vertical="center"/>
    </xf>
    <xf numFmtId="210" fontId="49" fillId="44" borderId="216" xfId="149" applyFont="1" applyFill="1" applyBorder="1" applyAlignment="1">
      <alignment horizontal="center" vertical="center" wrapText="1"/>
    </xf>
    <xf numFmtId="4" fontId="49" fillId="44" borderId="216" xfId="149" applyNumberFormat="1" applyFont="1" applyFill="1" applyBorder="1" applyAlignment="1">
      <alignment horizontal="center" vertical="center"/>
    </xf>
    <xf numFmtId="3" fontId="49" fillId="44" borderId="216" xfId="149" applyNumberFormat="1" applyFont="1" applyFill="1" applyBorder="1" applyAlignment="1">
      <alignment horizontal="center" vertical="center" wrapText="1"/>
    </xf>
    <xf numFmtId="210" fontId="49" fillId="44" borderId="217" xfId="149" applyFont="1" applyFill="1" applyBorder="1" applyAlignment="1">
      <alignment horizontal="center" vertical="center"/>
    </xf>
    <xf numFmtId="210" fontId="49" fillId="44" borderId="40" xfId="149" applyFont="1" applyFill="1" applyBorder="1" applyAlignment="1">
      <alignment horizontal="center" vertical="center"/>
    </xf>
    <xf numFmtId="210" fontId="49" fillId="44" borderId="96" xfId="149" applyFont="1" applyFill="1" applyBorder="1" applyAlignment="1">
      <alignment horizontal="center" vertical="center"/>
    </xf>
    <xf numFmtId="210" fontId="49" fillId="44" borderId="215" xfId="149" applyFont="1" applyFill="1" applyBorder="1" applyAlignment="1">
      <alignment horizontal="center" vertical="center"/>
    </xf>
    <xf numFmtId="210" fontId="49" fillId="23" borderId="0" xfId="149" applyFont="1" applyFill="1" applyAlignment="1">
      <alignment horizontal="center" vertical="center"/>
    </xf>
    <xf numFmtId="210" fontId="88" fillId="26" borderId="51" xfId="149" applyFont="1" applyFill="1" applyBorder="1" applyAlignment="1">
      <alignment vertical="center"/>
    </xf>
    <xf numFmtId="210" fontId="5" fillId="26" borderId="47" xfId="149" applyFont="1" applyFill="1" applyBorder="1" applyAlignment="1">
      <alignment vertical="center"/>
    </xf>
    <xf numFmtId="210" fontId="5" fillId="26" borderId="50" xfId="149" applyFont="1" applyFill="1" applyBorder="1" applyAlignment="1">
      <alignment vertical="center"/>
    </xf>
    <xf numFmtId="3" fontId="2" fillId="26" borderId="152" xfId="149" applyNumberFormat="1" applyFont="1" applyFill="1" applyBorder="1" applyAlignment="1">
      <alignment horizontal="center" vertical="center"/>
    </xf>
    <xf numFmtId="3" fontId="2" fillId="26" borderId="125" xfId="149" applyNumberFormat="1" applyFont="1" applyFill="1" applyBorder="1" applyAlignment="1">
      <alignment horizontal="center" vertical="center"/>
    </xf>
    <xf numFmtId="3" fontId="2" fillId="26" borderId="123" xfId="149" applyNumberFormat="1" applyFont="1" applyFill="1" applyBorder="1" applyAlignment="1">
      <alignment horizontal="center" vertical="center"/>
    </xf>
    <xf numFmtId="3" fontId="2" fillId="26" borderId="124" xfId="149" applyNumberFormat="1" applyFont="1" applyFill="1" applyBorder="1" applyAlignment="1">
      <alignment horizontal="center" vertical="center"/>
    </xf>
    <xf numFmtId="210" fontId="87" fillId="23" borderId="4" xfId="149" applyFont="1" applyFill="1" applyBorder="1" applyAlignment="1">
      <alignment horizontal="center" vertical="center"/>
    </xf>
    <xf numFmtId="210" fontId="1" fillId="0" borderId="4" xfId="149" applyFont="1" applyFill="1" applyBorder="1" applyAlignment="1">
      <alignment horizontal="center" vertical="center"/>
    </xf>
    <xf numFmtId="3" fontId="87" fillId="0" borderId="4" xfId="149" applyNumberFormat="1" applyFont="1" applyFill="1" applyBorder="1" applyAlignment="1">
      <alignment horizontal="center" vertical="center"/>
    </xf>
    <xf numFmtId="9" fontId="87" fillId="0" borderId="4" xfId="190" applyFont="1" applyFill="1" applyBorder="1" applyAlignment="1" applyProtection="1">
      <alignment horizontal="center" vertical="center"/>
    </xf>
    <xf numFmtId="3" fontId="87" fillId="23" borderId="4" xfId="149" applyNumberFormat="1" applyFont="1" applyFill="1" applyBorder="1" applyAlignment="1">
      <alignment horizontal="center" vertical="center"/>
    </xf>
    <xf numFmtId="4" fontId="87" fillId="0" borderId="4" xfId="149" applyNumberFormat="1" applyFont="1" applyFill="1" applyBorder="1" applyAlignment="1">
      <alignment horizontal="center" vertical="center"/>
    </xf>
    <xf numFmtId="165" fontId="87" fillId="0" borderId="4" xfId="38" applyFont="1" applyFill="1" applyBorder="1" applyAlignment="1" applyProtection="1">
      <alignment horizontal="center" vertical="center"/>
    </xf>
    <xf numFmtId="9" fontId="87" fillId="23" borderId="4" xfId="190" applyFont="1" applyFill="1" applyBorder="1" applyAlignment="1" applyProtection="1">
      <alignment horizontal="center" vertical="center"/>
    </xf>
    <xf numFmtId="3" fontId="87" fillId="0" borderId="110" xfId="149" applyNumberFormat="1" applyFont="1" applyFill="1" applyBorder="1" applyAlignment="1">
      <alignment horizontal="center" vertical="center"/>
    </xf>
    <xf numFmtId="3" fontId="87" fillId="23" borderId="20" xfId="190" applyNumberFormat="1" applyFont="1" applyFill="1" applyBorder="1" applyAlignment="1" applyProtection="1">
      <alignment horizontal="center" vertical="center"/>
    </xf>
    <xf numFmtId="3" fontId="87" fillId="44" borderId="20" xfId="190" applyNumberFormat="1" applyFont="1" applyFill="1" applyBorder="1" applyAlignment="1" applyProtection="1">
      <alignment horizontal="center" vertical="center"/>
    </xf>
    <xf numFmtId="210" fontId="33" fillId="23" borderId="20" xfId="149" applyFont="1" applyFill="1" applyBorder="1" applyAlignment="1">
      <alignment vertical="center"/>
    </xf>
    <xf numFmtId="210" fontId="87" fillId="0" borderId="4" xfId="150" applyFont="1" applyFill="1" applyBorder="1" applyAlignment="1">
      <alignment horizontal="center" vertical="center"/>
    </xf>
    <xf numFmtId="210" fontId="24" fillId="0" borderId="4" xfId="99" applyFont="1" applyBorder="1" applyAlignment="1">
      <alignment horizontal="center" vertical="center" wrapText="1"/>
    </xf>
    <xf numFmtId="3" fontId="87" fillId="0" borderId="4" xfId="150" applyNumberFormat="1" applyFont="1" applyFill="1" applyBorder="1" applyAlignment="1">
      <alignment horizontal="center" vertical="center" wrapText="1"/>
    </xf>
    <xf numFmtId="3" fontId="87" fillId="0" borderId="3" xfId="150" applyNumberFormat="1" applyFont="1" applyFill="1" applyBorder="1" applyAlignment="1">
      <alignment horizontal="center" vertical="center" wrapText="1"/>
    </xf>
    <xf numFmtId="3" fontId="87" fillId="0" borderId="140" xfId="150" applyNumberFormat="1" applyFont="1" applyFill="1" applyBorder="1" applyAlignment="1">
      <alignment horizontal="center" vertical="center" wrapText="1"/>
    </xf>
    <xf numFmtId="4" fontId="87" fillId="23" borderId="4" xfId="149" applyNumberFormat="1" applyFont="1" applyFill="1" applyBorder="1" applyAlignment="1">
      <alignment horizontal="center" vertical="center"/>
    </xf>
    <xf numFmtId="9" fontId="87" fillId="0" borderId="125" xfId="190" applyFont="1" applyFill="1" applyBorder="1" applyAlignment="1" applyProtection="1">
      <alignment horizontal="center" vertical="center"/>
    </xf>
    <xf numFmtId="210" fontId="1" fillId="23" borderId="4" xfId="84" applyFont="1" applyFill="1" applyBorder="1" applyAlignment="1" applyProtection="1">
      <alignment horizontal="center" vertical="center"/>
    </xf>
    <xf numFmtId="210" fontId="89" fillId="44" borderId="218" xfId="149" applyFont="1" applyFill="1" applyBorder="1" applyAlignment="1">
      <alignment vertical="center"/>
    </xf>
    <xf numFmtId="210" fontId="49" fillId="44" borderId="57" xfId="149" applyFont="1" applyFill="1" applyBorder="1" applyAlignment="1">
      <alignment vertical="center"/>
    </xf>
    <xf numFmtId="210" fontId="49" fillId="44" borderId="219" xfId="149" applyFont="1" applyFill="1" applyBorder="1" applyAlignment="1">
      <alignment vertical="center"/>
    </xf>
    <xf numFmtId="3" fontId="49" fillId="44" borderId="55" xfId="149" applyNumberFormat="1" applyFont="1" applyFill="1" applyBorder="1" applyAlignment="1">
      <alignment horizontal="center" vertical="center"/>
    </xf>
    <xf numFmtId="4" fontId="49" fillId="44" borderId="55" xfId="149" applyNumberFormat="1" applyFont="1" applyFill="1" applyBorder="1" applyAlignment="1">
      <alignment vertical="center"/>
    </xf>
    <xf numFmtId="4" fontId="49" fillId="44" borderId="55" xfId="149" applyNumberFormat="1" applyFont="1" applyFill="1" applyBorder="1" applyAlignment="1">
      <alignment horizontal="center" vertical="center"/>
    </xf>
    <xf numFmtId="4" fontId="50" fillId="44" borderId="55" xfId="149" applyNumberFormat="1" applyFont="1" applyFill="1" applyBorder="1" applyAlignment="1">
      <alignment horizontal="center" vertical="center"/>
    </xf>
    <xf numFmtId="165" fontId="49" fillId="44" borderId="55" xfId="38" applyFont="1" applyFill="1" applyBorder="1" applyAlignment="1" applyProtection="1">
      <alignment horizontal="center" vertical="center"/>
    </xf>
    <xf numFmtId="3" fontId="49" fillId="44" borderId="20" xfId="149" applyNumberFormat="1" applyFont="1" applyFill="1" applyBorder="1" applyAlignment="1">
      <alignment horizontal="center" vertical="center"/>
    </xf>
    <xf numFmtId="210" fontId="49" fillId="23" borderId="20" xfId="149" applyFont="1" applyFill="1" applyBorder="1" applyAlignment="1">
      <alignment vertical="center"/>
    </xf>
    <xf numFmtId="210" fontId="88" fillId="26" borderId="51" xfId="149" applyFont="1" applyFill="1" applyBorder="1" applyAlignment="1">
      <alignment horizontal="left" vertical="center"/>
    </xf>
    <xf numFmtId="3" fontId="2" fillId="26" borderId="20" xfId="149" applyNumberFormat="1" applyFont="1" applyFill="1" applyBorder="1" applyAlignment="1">
      <alignment horizontal="center" vertical="center"/>
    </xf>
    <xf numFmtId="210" fontId="5" fillId="23" borderId="0" xfId="149" applyFont="1" applyFill="1" applyAlignment="1">
      <alignment vertical="center"/>
    </xf>
    <xf numFmtId="3" fontId="87" fillId="0" borderId="20" xfId="190" applyNumberFormat="1" applyFont="1" applyFill="1" applyBorder="1" applyAlignment="1" applyProtection="1">
      <alignment horizontal="center" vertical="center"/>
    </xf>
    <xf numFmtId="3" fontId="87" fillId="0" borderId="0" xfId="190" applyNumberFormat="1" applyFont="1" applyFill="1" applyBorder="1" applyAlignment="1" applyProtection="1">
      <alignment horizontal="center" vertical="center"/>
    </xf>
    <xf numFmtId="210" fontId="90" fillId="27" borderId="51" xfId="149" applyFont="1" applyFill="1" applyBorder="1" applyAlignment="1">
      <alignment horizontal="left" vertical="center"/>
    </xf>
    <xf numFmtId="210" fontId="90" fillId="27" borderId="47" xfId="149" applyFont="1" applyFill="1" applyBorder="1" applyAlignment="1">
      <alignment vertical="center"/>
    </xf>
    <xf numFmtId="210" fontId="91" fillId="27" borderId="47" xfId="149" applyFont="1" applyFill="1" applyBorder="1" applyAlignment="1">
      <alignment vertical="center"/>
    </xf>
    <xf numFmtId="210" fontId="91" fillId="27" borderId="47" xfId="149" applyFont="1" applyFill="1" applyBorder="1" applyAlignment="1">
      <alignment horizontal="center" vertical="center"/>
    </xf>
    <xf numFmtId="4" fontId="90" fillId="27" borderId="47" xfId="149" applyNumberFormat="1" applyFont="1" applyFill="1" applyBorder="1" applyAlignment="1">
      <alignment vertical="center"/>
    </xf>
    <xf numFmtId="4" fontId="90" fillId="27" borderId="47" xfId="149" applyNumberFormat="1" applyFont="1" applyFill="1" applyBorder="1" applyAlignment="1">
      <alignment horizontal="center" vertical="center"/>
    </xf>
    <xf numFmtId="4" fontId="91" fillId="27" borderId="47" xfId="149" applyNumberFormat="1" applyFont="1" applyFill="1" applyBorder="1" applyAlignment="1">
      <alignment horizontal="center" vertical="center"/>
    </xf>
    <xf numFmtId="165" fontId="90" fillId="27" borderId="48" xfId="38" applyFont="1" applyFill="1" applyBorder="1" applyAlignment="1" applyProtection="1">
      <alignment horizontal="center" vertical="center"/>
    </xf>
    <xf numFmtId="4" fontId="90" fillId="23" borderId="0" xfId="149" applyNumberFormat="1" applyFont="1" applyFill="1" applyAlignment="1">
      <alignment horizontal="center" vertical="center"/>
    </xf>
    <xf numFmtId="210" fontId="90" fillId="23" borderId="0" xfId="149" applyFont="1" applyFill="1" applyAlignment="1">
      <alignment vertical="center"/>
    </xf>
    <xf numFmtId="210" fontId="90" fillId="23" borderId="220" xfId="149" applyFont="1" applyFill="1" applyBorder="1" applyAlignment="1">
      <alignment horizontal="left" vertical="center"/>
    </xf>
    <xf numFmtId="210" fontId="90" fillId="23" borderId="138" xfId="149" applyFont="1" applyFill="1" applyBorder="1" applyAlignment="1">
      <alignment vertical="center"/>
    </xf>
    <xf numFmtId="210" fontId="91" fillId="23" borderId="138" xfId="149" applyFont="1" applyFill="1" applyBorder="1" applyAlignment="1">
      <alignment horizontal="center" vertical="center"/>
    </xf>
    <xf numFmtId="3" fontId="91" fillId="23" borderId="138" xfId="149" applyNumberFormat="1" applyFont="1" applyFill="1" applyBorder="1" applyAlignment="1">
      <alignment vertical="center"/>
    </xf>
    <xf numFmtId="210" fontId="91" fillId="23" borderId="138" xfId="149" applyFont="1" applyFill="1" applyBorder="1" applyAlignment="1">
      <alignment vertical="center"/>
    </xf>
    <xf numFmtId="4" fontId="90" fillId="23" borderId="138" xfId="149" applyNumberFormat="1" applyFont="1" applyFill="1" applyBorder="1" applyAlignment="1">
      <alignment vertical="center"/>
    </xf>
    <xf numFmtId="4" fontId="90" fillId="23" borderId="138" xfId="149" applyNumberFormat="1" applyFont="1" applyFill="1" applyBorder="1" applyAlignment="1">
      <alignment horizontal="center" vertical="center"/>
    </xf>
    <xf numFmtId="4" fontId="91" fillId="23" borderId="138" xfId="149" applyNumberFormat="1" applyFont="1" applyFill="1" applyBorder="1" applyAlignment="1">
      <alignment horizontal="center" vertical="center"/>
    </xf>
    <xf numFmtId="165" fontId="90" fillId="23" borderId="221" xfId="38" applyFont="1" applyFill="1" applyBorder="1" applyAlignment="1" applyProtection="1">
      <alignment horizontal="center" vertical="center"/>
    </xf>
    <xf numFmtId="210" fontId="92" fillId="23" borderId="222" xfId="149" applyFont="1" applyFill="1" applyBorder="1" applyAlignment="1">
      <alignment horizontal="left" vertical="center"/>
    </xf>
    <xf numFmtId="210" fontId="92" fillId="23" borderId="3" xfId="149" applyFont="1" applyFill="1" applyBorder="1" applyAlignment="1">
      <alignment horizontal="left" vertical="center"/>
    </xf>
    <xf numFmtId="210" fontId="91" fillId="23" borderId="0" xfId="149" applyFont="1" applyFill="1" applyAlignment="1">
      <alignment horizontal="center" vertical="center"/>
    </xf>
    <xf numFmtId="3" fontId="91" fillId="23" borderId="0" xfId="149" applyNumberFormat="1" applyFont="1" applyFill="1" applyAlignment="1">
      <alignment vertical="center"/>
    </xf>
    <xf numFmtId="210" fontId="91" fillId="23" borderId="0" xfId="149" applyFont="1" applyFill="1" applyAlignment="1">
      <alignment vertical="center"/>
    </xf>
    <xf numFmtId="4" fontId="90" fillId="23" borderId="0" xfId="149" applyNumberFormat="1" applyFont="1" applyFill="1" applyAlignment="1">
      <alignment vertical="center"/>
    </xf>
    <xf numFmtId="4" fontId="91" fillId="23" borderId="0" xfId="149" applyNumberFormat="1" applyFont="1" applyFill="1" applyAlignment="1">
      <alignment horizontal="center" vertical="center"/>
    </xf>
    <xf numFmtId="165" fontId="92" fillId="23" borderId="223" xfId="38" applyFont="1" applyFill="1" applyBorder="1" applyAlignment="1" applyProtection="1">
      <alignment horizontal="center" vertical="center"/>
    </xf>
    <xf numFmtId="210" fontId="92" fillId="23" borderId="220" xfId="149" applyFont="1" applyFill="1" applyBorder="1" applyAlignment="1">
      <alignment vertical="center"/>
    </xf>
    <xf numFmtId="210" fontId="92" fillId="23" borderId="138" xfId="149" applyFont="1" applyFill="1" applyBorder="1" applyAlignment="1">
      <alignment vertical="center"/>
    </xf>
    <xf numFmtId="165" fontId="90" fillId="23" borderId="223" xfId="38" applyFont="1" applyFill="1" applyBorder="1" applyAlignment="1" applyProtection="1">
      <alignment horizontal="center" vertical="center"/>
    </xf>
    <xf numFmtId="210" fontId="5" fillId="26" borderId="29" xfId="149" applyFont="1" applyFill="1" applyBorder="1" applyAlignment="1">
      <alignment horizontal="left" vertical="center"/>
    </xf>
    <xf numFmtId="210" fontId="5" fillId="26" borderId="30" xfId="149" applyFont="1" applyFill="1" applyBorder="1" applyAlignment="1">
      <alignment vertical="center"/>
    </xf>
    <xf numFmtId="210" fontId="50" fillId="26" borderId="30" xfId="149" applyFont="1" applyFill="1" applyBorder="1" applyAlignment="1">
      <alignment vertical="center"/>
    </xf>
    <xf numFmtId="210" fontId="50" fillId="26" borderId="30" xfId="149" applyFont="1" applyFill="1" applyBorder="1" applyAlignment="1">
      <alignment horizontal="center" vertical="center"/>
    </xf>
    <xf numFmtId="4" fontId="5" fillId="26" borderId="30" xfId="149" applyNumberFormat="1" applyFont="1" applyFill="1" applyBorder="1" applyAlignment="1">
      <alignment vertical="center"/>
    </xf>
    <xf numFmtId="4" fontId="5" fillId="26" borderId="30" xfId="149" applyNumberFormat="1" applyFont="1" applyFill="1" applyBorder="1" applyAlignment="1">
      <alignment horizontal="center" vertical="center"/>
    </xf>
    <xf numFmtId="4" fontId="50" fillId="26" borderId="30" xfId="149" applyNumberFormat="1" applyFont="1" applyFill="1" applyBorder="1" applyAlignment="1">
      <alignment horizontal="center" vertical="center"/>
    </xf>
    <xf numFmtId="165" fontId="5" fillId="26" borderId="31" xfId="38" applyFont="1" applyFill="1" applyBorder="1" applyAlignment="1" applyProtection="1">
      <alignment horizontal="center" vertical="center"/>
    </xf>
    <xf numFmtId="4" fontId="87" fillId="23" borderId="0" xfId="149" applyNumberFormat="1" applyFont="1" applyFill="1" applyAlignment="1">
      <alignment horizontal="center" vertical="center"/>
    </xf>
    <xf numFmtId="210" fontId="90" fillId="23" borderId="0" xfId="149" applyFont="1" applyFill="1" applyAlignment="1">
      <alignment horizontal="left" vertical="center"/>
    </xf>
    <xf numFmtId="209" fontId="87" fillId="23" borderId="0" xfId="149" applyNumberFormat="1" applyFont="1" applyFill="1" applyAlignment="1">
      <alignment vertical="center"/>
    </xf>
    <xf numFmtId="9" fontId="87" fillId="23" borderId="0" xfId="149" applyNumberFormat="1" applyFont="1" applyFill="1" applyAlignment="1">
      <alignment vertical="center"/>
    </xf>
    <xf numFmtId="4" fontId="33" fillId="23" borderId="0" xfId="149" applyNumberFormat="1" applyFont="1" applyFill="1" applyAlignment="1">
      <alignment vertical="center"/>
    </xf>
    <xf numFmtId="210" fontId="96" fillId="0" borderId="224" xfId="150" applyFont="1" applyFill="1" applyBorder="1" applyAlignment="1">
      <alignment horizontal="center" vertical="center"/>
    </xf>
    <xf numFmtId="210" fontId="96" fillId="0" borderId="224" xfId="150" applyFont="1" applyFill="1" applyBorder="1" applyAlignment="1">
      <alignment horizontal="center" vertical="center" wrapText="1"/>
    </xf>
    <xf numFmtId="210" fontId="96" fillId="45" borderId="224" xfId="149" applyFont="1" applyFill="1" applyBorder="1" applyAlignment="1">
      <alignment horizontal="center" vertical="center"/>
    </xf>
    <xf numFmtId="0" fontId="100" fillId="0" borderId="0" xfId="238" applyFont="1" applyFill="1" applyBorder="1"/>
    <xf numFmtId="0" fontId="23" fillId="0" borderId="0" xfId="239"/>
    <xf numFmtId="0" fontId="101" fillId="0" borderId="0" xfId="237" applyFont="1" applyFill="1" applyBorder="1" applyAlignment="1"/>
    <xf numFmtId="10" fontId="100" fillId="0" borderId="0" xfId="238" applyNumberFormat="1" applyFont="1" applyFill="1" applyBorder="1"/>
    <xf numFmtId="0" fontId="99" fillId="46" borderId="227" xfId="237" applyFont="1" applyFill="1" applyBorder="1" applyAlignment="1">
      <alignment horizontal="center"/>
    </xf>
    <xf numFmtId="0" fontId="102" fillId="46" borderId="228" xfId="237" applyFont="1" applyFill="1" applyBorder="1" applyAlignment="1">
      <alignment horizontal="center"/>
    </xf>
    <xf numFmtId="0" fontId="102" fillId="46" borderId="229" xfId="237" applyFont="1" applyFill="1" applyBorder="1" applyAlignment="1">
      <alignment horizontal="center"/>
    </xf>
    <xf numFmtId="0" fontId="102" fillId="46" borderId="230" xfId="237" applyFont="1" applyFill="1" applyBorder="1" applyAlignment="1">
      <alignment horizontal="center"/>
    </xf>
    <xf numFmtId="0" fontId="102" fillId="46" borderId="231" xfId="237" applyFont="1" applyFill="1" applyBorder="1" applyAlignment="1">
      <alignment horizontal="center"/>
    </xf>
    <xf numFmtId="0" fontId="102" fillId="46" borderId="232" xfId="237" applyFont="1" applyFill="1" applyBorder="1" applyAlignment="1">
      <alignment horizontal="center"/>
    </xf>
    <xf numFmtId="0" fontId="102" fillId="46" borderId="233" xfId="237" applyFont="1" applyFill="1" applyBorder="1" applyAlignment="1">
      <alignment horizontal="center"/>
    </xf>
    <xf numFmtId="0" fontId="103" fillId="0" borderId="0" xfId="237" applyFont="1" applyFill="1" applyBorder="1" applyAlignment="1">
      <alignment horizontal="center"/>
    </xf>
    <xf numFmtId="0" fontId="97" fillId="0" borderId="224" xfId="238" applyFont="1" applyFill="1" applyBorder="1" applyAlignment="1">
      <alignment horizontal="left"/>
    </xf>
    <xf numFmtId="203" fontId="97" fillId="0" borderId="224" xfId="240" applyNumberFormat="1" applyFont="1" applyFill="1" applyBorder="1" applyAlignment="1">
      <alignment horizontal="center"/>
    </xf>
    <xf numFmtId="0" fontId="99" fillId="46" borderId="234" xfId="237" applyFont="1" applyFill="1" applyBorder="1" applyAlignment="1"/>
    <xf numFmtId="0" fontId="102" fillId="46" borderId="235" xfId="237" applyFont="1" applyFill="1" applyBorder="1" applyAlignment="1">
      <alignment horizontal="center"/>
    </xf>
    <xf numFmtId="203" fontId="102" fillId="46" borderId="236" xfId="237" applyNumberFormat="1" applyFont="1" applyFill="1" applyBorder="1" applyAlignment="1">
      <alignment horizontal="center"/>
    </xf>
    <xf numFmtId="203" fontId="102" fillId="46" borderId="237" xfId="237" applyNumberFormat="1" applyFont="1" applyFill="1" applyBorder="1" applyAlignment="1">
      <alignment horizontal="center"/>
    </xf>
    <xf numFmtId="203" fontId="102" fillId="46" borderId="235" xfId="237" applyNumberFormat="1" applyFont="1" applyFill="1" applyBorder="1" applyAlignment="1">
      <alignment horizontal="center"/>
    </xf>
    <xf numFmtId="9" fontId="102" fillId="46" borderId="238" xfId="237" applyNumberFormat="1" applyFont="1" applyFill="1" applyBorder="1" applyAlignment="1">
      <alignment horizontal="center"/>
    </xf>
    <xf numFmtId="0" fontId="100" fillId="0" borderId="224" xfId="238" applyFont="1" applyFill="1" applyBorder="1"/>
    <xf numFmtId="0" fontId="99" fillId="0" borderId="227" xfId="237" applyFont="1" applyFill="1" applyBorder="1" applyAlignment="1"/>
    <xf numFmtId="0" fontId="101" fillId="0" borderId="228" xfId="237" applyFont="1" applyFill="1" applyBorder="1" applyAlignment="1">
      <alignment horizontal="center"/>
    </xf>
    <xf numFmtId="10" fontId="101" fillId="0" borderId="228" xfId="237" applyNumberFormat="1" applyFont="1" applyFill="1" applyBorder="1" applyAlignment="1">
      <alignment horizontal="center"/>
    </xf>
    <xf numFmtId="2" fontId="101" fillId="0" borderId="228" xfId="237" applyNumberFormat="1" applyFont="1" applyFill="1" applyBorder="1" applyAlignment="1">
      <alignment horizontal="center"/>
    </xf>
    <xf numFmtId="203" fontId="101" fillId="0" borderId="228" xfId="240" applyNumberFormat="1" applyFont="1" applyFill="1" applyBorder="1" applyAlignment="1">
      <alignment horizontal="center"/>
    </xf>
    <xf numFmtId="203" fontId="101" fillId="0" borderId="239" xfId="240" applyNumberFormat="1" applyFont="1" applyFill="1" applyBorder="1" applyAlignment="1">
      <alignment horizontal="center"/>
    </xf>
    <xf numFmtId="2" fontId="102" fillId="0" borderId="233" xfId="237" applyNumberFormat="1" applyFont="1" applyFill="1" applyBorder="1" applyAlignment="1">
      <alignment horizontal="center"/>
    </xf>
    <xf numFmtId="0" fontId="100" fillId="0" borderId="240" xfId="237" applyFont="1" applyFill="1" applyBorder="1" applyAlignment="1">
      <alignment horizontal="center"/>
    </xf>
    <xf numFmtId="4" fontId="101" fillId="0" borderId="239" xfId="241" applyNumberFormat="1" applyFont="1" applyFill="1" applyBorder="1" applyAlignment="1">
      <alignment horizontal="center"/>
    </xf>
    <xf numFmtId="4" fontId="101" fillId="0" borderId="239" xfId="237" applyNumberFormat="1" applyFont="1" applyFill="1" applyBorder="1" applyAlignment="1">
      <alignment horizontal="right"/>
    </xf>
    <xf numFmtId="4" fontId="101" fillId="0" borderId="239" xfId="237" applyNumberFormat="1" applyFont="1" applyFill="1" applyBorder="1" applyAlignment="1">
      <alignment horizontal="center"/>
    </xf>
    <xf numFmtId="4" fontId="101" fillId="0" borderId="239" xfId="241" applyNumberFormat="1" applyFont="1" applyFill="1" applyBorder="1" applyAlignment="1"/>
    <xf numFmtId="4" fontId="101" fillId="0" borderId="241" xfId="237" applyNumberFormat="1" applyFont="1" applyFill="1" applyBorder="1" applyAlignment="1"/>
    <xf numFmtId="4" fontId="100" fillId="0" borderId="0" xfId="238" applyNumberFormat="1" applyFont="1" applyFill="1" applyBorder="1"/>
    <xf numFmtId="0" fontId="100" fillId="0" borderId="234" xfId="237" applyFont="1" applyFill="1" applyBorder="1" applyAlignment="1">
      <alignment horizontal="center"/>
    </xf>
    <xf numFmtId="1" fontId="101" fillId="0" borderId="235" xfId="241" applyNumberFormat="1" applyFont="1" applyFill="1" applyBorder="1" applyAlignment="1">
      <alignment horizontal="center"/>
    </xf>
    <xf numFmtId="9" fontId="101" fillId="0" borderId="235" xfId="242" applyFont="1" applyFill="1" applyBorder="1" applyAlignment="1">
      <alignment horizontal="center"/>
    </xf>
    <xf numFmtId="2" fontId="101" fillId="0" borderId="235" xfId="237" applyNumberFormat="1" applyFont="1" applyFill="1" applyBorder="1" applyAlignment="1">
      <alignment horizontal="center"/>
    </xf>
    <xf numFmtId="2" fontId="101" fillId="0" borderId="235" xfId="241" applyNumberFormat="1" applyFont="1" applyFill="1" applyBorder="1" applyAlignment="1">
      <alignment horizontal="center"/>
    </xf>
    <xf numFmtId="2" fontId="101" fillId="0" borderId="235" xfId="241" applyNumberFormat="1" applyFont="1" applyFill="1" applyBorder="1" applyAlignment="1"/>
    <xf numFmtId="2" fontId="101" fillId="0" borderId="238" xfId="237" applyNumberFormat="1" applyFont="1" applyFill="1" applyBorder="1" applyAlignment="1"/>
    <xf numFmtId="0" fontId="105" fillId="0" borderId="242" xfId="237" applyFont="1" applyFill="1" applyBorder="1" applyAlignment="1"/>
    <xf numFmtId="0" fontId="101" fillId="0" borderId="243" xfId="237" applyFont="1" applyFill="1" applyBorder="1" applyAlignment="1">
      <alignment horizontal="center"/>
    </xf>
    <xf numFmtId="9" fontId="101" fillId="0" borderId="243" xfId="237" applyNumberFormat="1" applyFont="1" applyFill="1" applyBorder="1" applyAlignment="1">
      <alignment horizontal="center"/>
    </xf>
    <xf numFmtId="2" fontId="101" fillId="0" borderId="243" xfId="237" applyNumberFormat="1" applyFont="1" applyFill="1" applyBorder="1" applyAlignment="1">
      <alignment horizontal="center"/>
    </xf>
    <xf numFmtId="203" fontId="101" fillId="0" borderId="243" xfId="240" applyNumberFormat="1" applyFont="1" applyFill="1" applyBorder="1" applyAlignment="1">
      <alignment horizontal="center"/>
    </xf>
    <xf numFmtId="2" fontId="102" fillId="0" borderId="244" xfId="237" applyNumberFormat="1" applyFont="1" applyFill="1" applyBorder="1" applyAlignment="1">
      <alignment horizontal="center"/>
    </xf>
    <xf numFmtId="0" fontId="100" fillId="0" borderId="245" xfId="237" applyFont="1" applyFill="1" applyBorder="1" applyAlignment="1">
      <alignment horizontal="center"/>
    </xf>
    <xf numFmtId="4" fontId="101" fillId="0" borderId="246" xfId="237" applyNumberFormat="1" applyFont="1" applyFill="1" applyBorder="1" applyAlignment="1"/>
    <xf numFmtId="0" fontId="100" fillId="0" borderId="247" xfId="237" applyFont="1" applyFill="1" applyBorder="1" applyAlignment="1">
      <alignment horizontal="center"/>
    </xf>
    <xf numFmtId="1" fontId="101" fillId="0" borderId="248" xfId="241" applyNumberFormat="1" applyFont="1" applyFill="1" applyBorder="1" applyAlignment="1">
      <alignment horizontal="center"/>
    </xf>
    <xf numFmtId="9" fontId="101" fillId="0" borderId="248" xfId="242" applyFont="1" applyFill="1" applyBorder="1" applyAlignment="1">
      <alignment horizontal="center"/>
    </xf>
    <xf numFmtId="2" fontId="101" fillId="0" borderId="248" xfId="237" applyNumberFormat="1" applyFont="1" applyFill="1" applyBorder="1" applyAlignment="1">
      <alignment horizontal="center"/>
    </xf>
    <xf numFmtId="4" fontId="101" fillId="0" borderId="248" xfId="241" applyNumberFormat="1" applyFont="1" applyFill="1" applyBorder="1" applyAlignment="1">
      <alignment horizontal="center"/>
    </xf>
    <xf numFmtId="2" fontId="101" fillId="0" borderId="248" xfId="241" applyNumberFormat="1" applyFont="1" applyFill="1" applyBorder="1" applyAlignment="1"/>
    <xf numFmtId="2" fontId="101" fillId="0" borderId="249" xfId="237" applyNumberFormat="1" applyFont="1" applyFill="1" applyBorder="1" applyAlignment="1"/>
    <xf numFmtId="10" fontId="101" fillId="0" borderId="243" xfId="237" applyNumberFormat="1" applyFont="1" applyFill="1" applyBorder="1" applyAlignment="1">
      <alignment horizontal="center"/>
    </xf>
    <xf numFmtId="0" fontId="100" fillId="0" borderId="0" xfId="237" applyFont="1" applyFill="1" applyBorder="1" applyAlignment="1"/>
    <xf numFmtId="4" fontId="101" fillId="0" borderId="0" xfId="237" applyNumberFormat="1" applyFont="1" applyFill="1" applyBorder="1" applyAlignment="1"/>
    <xf numFmtId="0" fontId="97" fillId="0" borderId="250" xfId="237" applyFont="1" applyFill="1" applyBorder="1" applyAlignment="1">
      <alignment horizontal="center"/>
    </xf>
    <xf numFmtId="4" fontId="102" fillId="46" borderId="251" xfId="237" applyNumberFormat="1" applyFont="1" applyFill="1" applyBorder="1" applyAlignment="1">
      <alignment horizontal="center"/>
    </xf>
    <xf numFmtId="0" fontId="102" fillId="46" borderId="252" xfId="237" applyFont="1" applyFill="1" applyBorder="1" applyAlignment="1">
      <alignment horizontal="center"/>
    </xf>
    <xf numFmtId="4" fontId="102" fillId="47" borderId="251" xfId="237" applyNumberFormat="1" applyFont="1" applyFill="1" applyBorder="1" applyAlignment="1">
      <alignment horizontal="right"/>
    </xf>
    <xf numFmtId="4" fontId="102" fillId="47" borderId="253" xfId="237" applyNumberFormat="1" applyFont="1" applyFill="1" applyBorder="1" applyAlignment="1">
      <alignment horizontal="right"/>
    </xf>
    <xf numFmtId="0" fontId="97" fillId="0" borderId="0" xfId="237" applyFont="1" applyFill="1" applyBorder="1" applyAlignment="1">
      <alignment horizontal="center"/>
    </xf>
    <xf numFmtId="0" fontId="102" fillId="0" borderId="0" xfId="237" applyFont="1" applyFill="1" applyBorder="1" applyAlignment="1">
      <alignment horizontal="center"/>
    </xf>
    <xf numFmtId="4" fontId="102" fillId="0" borderId="0" xfId="237" applyNumberFormat="1" applyFont="1" applyFill="1" applyBorder="1" applyAlignment="1">
      <alignment horizontal="right"/>
    </xf>
    <xf numFmtId="203" fontId="102" fillId="0" borderId="0" xfId="240" applyNumberFormat="1" applyFont="1" applyFill="1" applyBorder="1" applyAlignment="1">
      <alignment horizontal="right"/>
    </xf>
    <xf numFmtId="0" fontId="97" fillId="0" borderId="254" xfId="237" applyFont="1" applyFill="1" applyBorder="1" applyAlignment="1">
      <alignment horizontal="center"/>
    </xf>
    <xf numFmtId="203" fontId="102" fillId="46" borderId="255" xfId="240" applyNumberFormat="1" applyFont="1" applyFill="1" applyBorder="1" applyAlignment="1">
      <alignment horizontal="center"/>
    </xf>
    <xf numFmtId="0" fontId="102" fillId="0" borderId="252" xfId="237" applyFont="1" applyFill="1" applyBorder="1" applyAlignment="1">
      <alignment horizontal="center"/>
    </xf>
    <xf numFmtId="4" fontId="102" fillId="0" borderId="251" xfId="237" applyNumberFormat="1" applyFont="1" applyFill="1" applyBorder="1" applyAlignment="1"/>
    <xf numFmtId="4" fontId="102" fillId="0" borderId="253" xfId="237" applyNumberFormat="1" applyFont="1" applyFill="1" applyBorder="1" applyAlignment="1">
      <alignment horizontal="right"/>
    </xf>
    <xf numFmtId="0" fontId="102" fillId="0" borderId="0" xfId="237" applyFont="1" applyFill="1" applyBorder="1" applyAlignment="1"/>
    <xf numFmtId="4" fontId="102" fillId="0" borderId="0" xfId="237" applyNumberFormat="1" applyFont="1" applyFill="1" applyBorder="1" applyAlignment="1"/>
    <xf numFmtId="9" fontId="102" fillId="0" borderId="0" xfId="240" applyFont="1" applyFill="1" applyBorder="1" applyAlignment="1"/>
    <xf numFmtId="4" fontId="102" fillId="0" borderId="256" xfId="237" applyNumberFormat="1" applyFont="1" applyFill="1" applyBorder="1" applyAlignment="1"/>
    <xf numFmtId="4" fontId="102" fillId="0" borderId="256" xfId="237" applyNumberFormat="1" applyFont="1" applyFill="1" applyBorder="1" applyAlignment="1">
      <alignment horizontal="right"/>
    </xf>
    <xf numFmtId="9" fontId="102" fillId="0" borderId="256" xfId="240" applyFont="1" applyFill="1" applyBorder="1" applyAlignment="1"/>
    <xf numFmtId="9" fontId="102" fillId="0" borderId="231" xfId="240" applyFont="1" applyFill="1" applyBorder="1" applyAlignment="1"/>
    <xf numFmtId="4" fontId="102" fillId="0" borderId="231" xfId="237" applyNumberFormat="1" applyFont="1" applyFill="1" applyBorder="1" applyAlignment="1"/>
    <xf numFmtId="0" fontId="97" fillId="0" borderId="257" xfId="237" applyFont="1" applyFill="1" applyBorder="1" applyAlignment="1">
      <alignment horizontal="center"/>
    </xf>
    <xf numFmtId="203" fontId="102" fillId="46" borderId="251" xfId="240" applyNumberFormat="1" applyFont="1" applyFill="1" applyBorder="1" applyAlignment="1">
      <alignment horizontal="center"/>
    </xf>
    <xf numFmtId="0" fontId="102" fillId="0" borderId="251" xfId="237" applyFont="1" applyFill="1" applyBorder="1" applyAlignment="1">
      <alignment horizontal="center"/>
    </xf>
    <xf numFmtId="203" fontId="102" fillId="0" borderId="0" xfId="240" applyNumberFormat="1" applyFont="1" applyFill="1" applyBorder="1" applyAlignment="1"/>
    <xf numFmtId="0" fontId="101" fillId="0" borderId="256" xfId="237" applyFont="1" applyFill="1" applyBorder="1" applyAlignment="1"/>
    <xf numFmtId="0" fontId="102" fillId="0" borderId="256" xfId="237" applyFont="1" applyFill="1" applyBorder="1" applyAlignment="1">
      <alignment horizontal="center"/>
    </xf>
    <xf numFmtId="0" fontId="102" fillId="47" borderId="257" xfId="237" applyFont="1" applyFill="1" applyBorder="1" applyAlignment="1"/>
    <xf numFmtId="0" fontId="101" fillId="47" borderId="251" xfId="237" applyFont="1" applyFill="1" applyBorder="1" applyAlignment="1"/>
    <xf numFmtId="0" fontId="102" fillId="47" borderId="251" xfId="237" applyFont="1" applyFill="1" applyBorder="1" applyAlignment="1">
      <alignment horizontal="center"/>
    </xf>
    <xf numFmtId="4" fontId="102" fillId="47" borderId="251" xfId="237" applyNumberFormat="1" applyFont="1" applyFill="1" applyBorder="1" applyAlignment="1"/>
    <xf numFmtId="4" fontId="102" fillId="47" borderId="253" xfId="237" applyNumberFormat="1" applyFont="1" applyFill="1" applyBorder="1" applyAlignment="1"/>
    <xf numFmtId="0" fontId="101" fillId="0" borderId="0" xfId="243" applyFont="1" applyFill="1" applyBorder="1" applyAlignment="1"/>
    <xf numFmtId="4" fontId="101" fillId="0" borderId="0" xfId="243" applyNumberFormat="1" applyFont="1" applyFill="1" applyBorder="1" applyAlignment="1"/>
    <xf numFmtId="4" fontId="103" fillId="0" borderId="0" xfId="237" applyNumberFormat="1" applyFont="1" applyFill="1" applyBorder="1" applyAlignment="1"/>
    <xf numFmtId="4" fontId="97" fillId="0" borderId="0" xfId="238" applyNumberFormat="1" applyFont="1" applyFill="1" applyBorder="1"/>
    <xf numFmtId="210" fontId="97" fillId="0" borderId="0" xfId="238" applyNumberFormat="1" applyFont="1" applyFill="1" applyBorder="1"/>
    <xf numFmtId="0" fontId="97" fillId="0" borderId="0" xfId="238" applyFont="1" applyFill="1" applyBorder="1"/>
    <xf numFmtId="1" fontId="100" fillId="0" borderId="0" xfId="238" applyNumberFormat="1" applyFont="1" applyFill="1" applyBorder="1"/>
    <xf numFmtId="210" fontId="97" fillId="0" borderId="224" xfId="244" applyNumberFormat="1" applyFont="1" applyFill="1" applyBorder="1"/>
    <xf numFmtId="210" fontId="97" fillId="0" borderId="224" xfId="238" applyNumberFormat="1" applyFont="1" applyFill="1" applyBorder="1"/>
    <xf numFmtId="210" fontId="97" fillId="48" borderId="224" xfId="238" applyNumberFormat="1" applyFont="1" applyFill="1" applyBorder="1"/>
    <xf numFmtId="0" fontId="93" fillId="0" borderId="0" xfId="238" applyFont="1" applyFill="1"/>
    <xf numFmtId="0" fontId="93" fillId="0" borderId="0" xfId="238" applyFont="1" applyFill="1" applyBorder="1" applyAlignment="1">
      <alignment horizontal="center" vertical="center" wrapText="1"/>
    </xf>
    <xf numFmtId="0" fontId="93" fillId="0" borderId="0" xfId="238" applyFont="1" applyFill="1" applyAlignment="1">
      <alignment horizontal="center" vertical="center"/>
    </xf>
    <xf numFmtId="0" fontId="89" fillId="0" borderId="0" xfId="238" applyFont="1" applyFill="1"/>
    <xf numFmtId="3" fontId="96" fillId="0" borderId="224" xfId="150" applyNumberFormat="1" applyFont="1" applyFill="1" applyBorder="1" applyAlignment="1">
      <alignment horizontal="center" vertical="center"/>
    </xf>
    <xf numFmtId="9" fontId="96" fillId="0" borderId="224" xfId="191" applyFont="1" applyFill="1" applyBorder="1" applyAlignment="1">
      <alignment horizontal="center" vertical="center"/>
    </xf>
    <xf numFmtId="4" fontId="96" fillId="0" borderId="224" xfId="150" applyNumberFormat="1" applyFont="1" applyFill="1" applyBorder="1" applyAlignment="1">
      <alignment horizontal="center" vertical="center"/>
    </xf>
    <xf numFmtId="165" fontId="96" fillId="0" borderId="224" xfId="39" applyFont="1" applyFill="1" applyBorder="1" applyAlignment="1">
      <alignment horizontal="center" vertical="center"/>
    </xf>
    <xf numFmtId="3" fontId="96" fillId="0" borderId="261" xfId="150" applyNumberFormat="1" applyFont="1" applyFill="1" applyBorder="1" applyAlignment="1">
      <alignment horizontal="center" vertical="center"/>
    </xf>
    <xf numFmtId="165" fontId="96" fillId="0" borderId="262" xfId="39" applyFont="1" applyFill="1" applyBorder="1" applyAlignment="1">
      <alignment horizontal="center" vertical="center"/>
    </xf>
    <xf numFmtId="3" fontId="96" fillId="0" borderId="263" xfId="150" applyNumberFormat="1" applyFont="1" applyFill="1" applyBorder="1" applyAlignment="1">
      <alignment horizontal="center" vertical="center"/>
    </xf>
    <xf numFmtId="3" fontId="96" fillId="0" borderId="264" xfId="150" applyNumberFormat="1" applyFont="1" applyFill="1" applyBorder="1" applyAlignment="1">
      <alignment horizontal="center" vertical="center"/>
    </xf>
    <xf numFmtId="210" fontId="107" fillId="49" borderId="265" xfId="149" applyFont="1" applyFill="1" applyBorder="1" applyAlignment="1">
      <alignment vertical="center"/>
    </xf>
    <xf numFmtId="210" fontId="107" fillId="49" borderId="266" xfId="149" applyFont="1" applyFill="1" applyBorder="1" applyAlignment="1">
      <alignment vertical="center"/>
    </xf>
    <xf numFmtId="3" fontId="107" fillId="49" borderId="237" xfId="149" applyNumberFormat="1" applyFont="1" applyFill="1" applyBorder="1" applyAlignment="1">
      <alignment horizontal="center" vertical="center"/>
    </xf>
    <xf numFmtId="4" fontId="107" fillId="49" borderId="237" xfId="149" applyNumberFormat="1" applyFont="1" applyFill="1" applyBorder="1" applyAlignment="1">
      <alignment vertical="center"/>
    </xf>
    <xf numFmtId="4" fontId="107" fillId="49" borderId="237" xfId="149" applyNumberFormat="1" applyFont="1" applyFill="1" applyBorder="1" applyAlignment="1">
      <alignment horizontal="center" vertical="center"/>
    </xf>
    <xf numFmtId="4" fontId="108" fillId="49" borderId="237" xfId="149" applyNumberFormat="1" applyFont="1" applyFill="1" applyBorder="1" applyAlignment="1">
      <alignment horizontal="center" vertical="center"/>
    </xf>
    <xf numFmtId="165" fontId="107" fillId="49" borderId="237" xfId="38" applyFont="1" applyFill="1" applyBorder="1" applyAlignment="1">
      <alignment horizontal="center" vertical="center"/>
    </xf>
    <xf numFmtId="210" fontId="109" fillId="50" borderId="267" xfId="149" applyFont="1" applyFill="1" applyBorder="1" applyAlignment="1">
      <alignment vertical="center"/>
    </xf>
    <xf numFmtId="210" fontId="109" fillId="50" borderId="268" xfId="149" applyFont="1" applyFill="1" applyBorder="1" applyAlignment="1">
      <alignment vertical="center"/>
    </xf>
    <xf numFmtId="210" fontId="96" fillId="0" borderId="263" xfId="150" applyFont="1" applyFill="1" applyBorder="1" applyAlignment="1">
      <alignment horizontal="center" vertical="center" wrapText="1"/>
    </xf>
    <xf numFmtId="9" fontId="96" fillId="0" borderId="263" xfId="191" applyFont="1" applyFill="1" applyBorder="1" applyAlignment="1">
      <alignment horizontal="center" vertical="center"/>
    </xf>
    <xf numFmtId="212" fontId="96" fillId="0" borderId="263" xfId="150" applyNumberFormat="1" applyFont="1" applyFill="1" applyBorder="1" applyAlignment="1">
      <alignment horizontal="center" vertical="center"/>
    </xf>
    <xf numFmtId="4" fontId="96" fillId="0" borderId="263" xfId="150" applyNumberFormat="1" applyFont="1" applyFill="1" applyBorder="1" applyAlignment="1">
      <alignment horizontal="center" vertical="center"/>
    </xf>
    <xf numFmtId="165" fontId="96" fillId="0" borderId="263" xfId="39" applyFont="1" applyFill="1" applyBorder="1" applyAlignment="1">
      <alignment horizontal="center" vertical="center"/>
    </xf>
    <xf numFmtId="210" fontId="96" fillId="0" borderId="261" xfId="150" applyFont="1" applyFill="1" applyBorder="1" applyAlignment="1">
      <alignment horizontal="center" vertical="center"/>
    </xf>
    <xf numFmtId="210" fontId="97" fillId="49" borderId="270" xfId="149" applyFont="1" applyFill="1" applyBorder="1" applyAlignment="1">
      <alignment vertical="center"/>
    </xf>
    <xf numFmtId="210" fontId="114" fillId="50" borderId="271" xfId="149" applyFont="1" applyFill="1" applyBorder="1" applyAlignment="1">
      <alignment horizontal="left" vertical="center"/>
    </xf>
    <xf numFmtId="210" fontId="96" fillId="0" borderId="263" xfId="150" applyFont="1" applyFill="1" applyBorder="1" applyAlignment="1">
      <alignment horizontal="center" vertical="center"/>
    </xf>
    <xf numFmtId="210" fontId="96" fillId="0" borderId="226" xfId="150" applyFont="1" applyFill="1" applyBorder="1" applyAlignment="1">
      <alignment horizontal="center" vertical="center"/>
    </xf>
    <xf numFmtId="210" fontId="96" fillId="0" borderId="272" xfId="150" applyFont="1" applyFill="1" applyBorder="1" applyAlignment="1">
      <alignment horizontal="center" vertical="center"/>
    </xf>
    <xf numFmtId="210" fontId="106" fillId="45" borderId="258" xfId="149" applyFont="1" applyFill="1" applyBorder="1" applyAlignment="1">
      <alignment horizontal="center" vertical="center"/>
    </xf>
    <xf numFmtId="210" fontId="106" fillId="45" borderId="259" xfId="149" applyFont="1" applyFill="1" applyBorder="1" applyAlignment="1">
      <alignment horizontal="center" vertical="center"/>
    </xf>
    <xf numFmtId="210" fontId="106" fillId="45" borderId="260" xfId="149" applyFont="1" applyFill="1" applyBorder="1" applyAlignment="1">
      <alignment horizontal="center" vertical="center"/>
    </xf>
    <xf numFmtId="210" fontId="96" fillId="45" borderId="225" xfId="150" applyFont="1" applyFill="1" applyBorder="1" applyAlignment="1">
      <alignment horizontal="center" vertical="center"/>
    </xf>
    <xf numFmtId="210" fontId="96" fillId="45" borderId="269" xfId="150" applyFont="1" applyFill="1" applyBorder="1" applyAlignment="1">
      <alignment horizontal="center" vertical="center"/>
    </xf>
    <xf numFmtId="0" fontId="99" fillId="0" borderId="0" xfId="237" applyFont="1" applyFill="1" applyBorder="1" applyAlignment="1">
      <alignment horizontal="center"/>
    </xf>
  </cellXfs>
  <cellStyles count="245">
    <cellStyle name="??" xfId="230"/>
    <cellStyle name="?? ??" xfId="228"/>
    <cellStyle name="???" xfId="231"/>
    <cellStyle name="??? ??" xfId="229"/>
    <cellStyle name="??? 2" xfId="232"/>
    <cellStyle name="???." xfId="233"/>
    <cellStyle name="???. 2" xfId="234"/>
    <cellStyle name="????" xfId="227"/>
    <cellStyle name="???? 1" xfId="226"/>
    <cellStyle name="???? 5" xfId="222"/>
    <cellStyle name="?????? 2" xfId="221"/>
    <cellStyle name="??????? 2" xfId="225"/>
    <cellStyle name="????????" xfId="235"/>
    <cellStyle name="???????? 2" xfId="223"/>
    <cellStyle name="???????? 2 2" xfId="224"/>
    <cellStyle name="??????????????" xfId="236"/>
    <cellStyle name="20% - Accent1" xfId="3" builtinId="30" customBuiltin="1"/>
    <cellStyle name="20% - Accent2" xfId="4" builtinId="34" customBuiltin="1"/>
    <cellStyle name="20% - Accent3" xfId="5" builtinId="38" customBuiltin="1"/>
    <cellStyle name="20% - Accent4" xfId="6" builtinId="42" customBuiltin="1"/>
    <cellStyle name="20% - Accent5" xfId="7" builtinId="46" customBuiltin="1"/>
    <cellStyle name="20% - Accent6" xfId="8" builtinId="50" customBuiltin="1"/>
    <cellStyle name="40% - Accent1" xfId="9" builtinId="31" customBuiltin="1"/>
    <cellStyle name="40% - Accent2" xfId="10" builtinId="35" customBuiltin="1"/>
    <cellStyle name="40% - Accent3" xfId="11" builtinId="39" customBuiltin="1"/>
    <cellStyle name="40% - Accent4" xfId="12" builtinId="43" customBuiltin="1"/>
    <cellStyle name="40% - Accent5" xfId="13" builtinId="47" customBuiltin="1"/>
    <cellStyle name="40% - Accent6" xfId="14" builtinId="51" customBuiltin="1"/>
    <cellStyle name="60% - Accent1" xfId="15" builtinId="32" customBuiltin="1"/>
    <cellStyle name="60% - Accent2" xfId="16" builtinId="36" customBuiltin="1"/>
    <cellStyle name="60% - Accent3" xfId="17" builtinId="40" customBuiltin="1"/>
    <cellStyle name="60% - Accent4" xfId="18" builtinId="44" customBuiltin="1"/>
    <cellStyle name="60% - Accent5" xfId="19" builtinId="48" customBuiltin="1"/>
    <cellStyle name="60% - Accent6" xfId="20" builtinId="52" customBuiltin="1"/>
    <cellStyle name="Accent1" xfId="21" builtinId="29" customBuiltin="1"/>
    <cellStyle name="Accent2" xfId="22" builtinId="33" customBuiltin="1"/>
    <cellStyle name="Accent3" xfId="23" builtinId="37" customBuiltin="1"/>
    <cellStyle name="Accent4" xfId="24" builtinId="41" customBuiltin="1"/>
    <cellStyle name="Accent5" xfId="25" builtinId="45" customBuiltin="1"/>
    <cellStyle name="Accent6" xfId="26" builtinId="49" customBuiltin="1"/>
    <cellStyle name="Bad" xfId="27" builtinId="27" customBuiltin="1"/>
    <cellStyle name="BGL" xfId="28"/>
    <cellStyle name="Calculation" xfId="29" builtinId="22" customBuiltin="1"/>
    <cellStyle name="Check Cell" xfId="30" builtinId="23" customBuiltin="1"/>
    <cellStyle name="Comma 11 3 2" xfId="31"/>
    <cellStyle name="Comma 11 3 2 2" xfId="32"/>
    <cellStyle name="Comma 11 3 2 3" xfId="33"/>
    <cellStyle name="Comma 12 4" xfId="34"/>
    <cellStyle name="Comma 12 4 2" xfId="35"/>
    <cellStyle name="Comma 12 4 2 2" xfId="36"/>
    <cellStyle name="Comma 12 4 3" xfId="37"/>
    <cellStyle name="Comma 13 2" xfId="38"/>
    <cellStyle name="Comma 13 2 2" xfId="39"/>
    <cellStyle name="Comma 2" xfId="40"/>
    <cellStyle name="Comma 2 2" xfId="41"/>
    <cellStyle name="Comma 27" xfId="42"/>
    <cellStyle name="Comma 27 2" xfId="241"/>
    <cellStyle name="Comma 3" xfId="43"/>
    <cellStyle name="Comma0" xfId="44"/>
    <cellStyle name="COUNT" xfId="45"/>
    <cellStyle name="Currency" xfId="1" builtinId="4"/>
    <cellStyle name="Currency $" xfId="46"/>
    <cellStyle name="Currency 2" xfId="47"/>
    <cellStyle name="Currency BGL" xfId="48"/>
    <cellStyle name="Currency BGL 2" xfId="49"/>
    <cellStyle name="Currency BGN" xfId="50"/>
    <cellStyle name="Currency BGN 2" xfId="51"/>
    <cellStyle name="Currency Bulgarian" xfId="52"/>
    <cellStyle name="Currency DM" xfId="53"/>
    <cellStyle name="Currency euro" xfId="54"/>
    <cellStyle name="Currency euro 2" xfId="55"/>
    <cellStyle name="Currency GBP" xfId="56"/>
    <cellStyle name="Currency L" xfId="57"/>
    <cellStyle name="Currency L 2" xfId="58"/>
    <cellStyle name="Currency USD" xfId="59"/>
    <cellStyle name="Currency USD 2" xfId="60"/>
    <cellStyle name="Currency0" xfId="61"/>
    <cellStyle name="date" xfId="62"/>
    <cellStyle name="date 2" xfId="63"/>
    <cellStyle name="date 2 2" xfId="64"/>
    <cellStyle name="date 3" xfId="65"/>
    <cellStyle name="date 4" xfId="66"/>
    <cellStyle name="date 4 2" xfId="67"/>
    <cellStyle name="date 5" xfId="68"/>
    <cellStyle name="EURO" xfId="69"/>
    <cellStyle name="EURO 2" xfId="70"/>
    <cellStyle name="Explanatory Text" xfId="71" builtinId="53" customBuiltin="1"/>
    <cellStyle name="F TRP's" xfId="72"/>
    <cellStyle name="F TRP's 2" xfId="73"/>
    <cellStyle name="Good" xfId="74" builtinId="26" customBuiltin="1"/>
    <cellStyle name="GRP's" xfId="75"/>
    <cellStyle name="GRP's 2" xfId="76"/>
    <cellStyle name="Heading 1" xfId="77" builtinId="16" customBuiltin="1"/>
    <cellStyle name="Heading 2" xfId="78" builtinId="17" customBuiltin="1"/>
    <cellStyle name="Heading 2 3" xfId="79"/>
    <cellStyle name="Heading 3" xfId="80" builtinId="18" customBuiltin="1"/>
    <cellStyle name="Heading 4" xfId="81" builtinId="19" customBuiltin="1"/>
    <cellStyle name="Heading 4 3" xfId="82"/>
    <cellStyle name="Hyperlink 2 2" xfId="83"/>
    <cellStyle name="Hyperlink 7" xfId="84"/>
    <cellStyle name="Input" xfId="85" builtinId="20" customBuiltin="1"/>
    <cellStyle name="Linked Cell" xfId="86" builtinId="24" customBuiltin="1"/>
    <cellStyle name="Neutral" xfId="87" builtinId="28" customBuiltin="1"/>
    <cellStyle name="NEW" xfId="88"/>
    <cellStyle name="NEW 2" xfId="89"/>
    <cellStyle name="Normal" xfId="0" builtinId="0"/>
    <cellStyle name="Normal - Style1" xfId="90"/>
    <cellStyle name="Normal 10" xfId="239"/>
    <cellStyle name="Normal 10 2" xfId="91"/>
    <cellStyle name="Normal 10 2 2 3 2 4 2" xfId="92"/>
    <cellStyle name="Normal 10 3 2 2 6" xfId="93"/>
    <cellStyle name="Normal 11 2 2 2" xfId="94"/>
    <cellStyle name="Normal 11 2 2 2 2" xfId="95"/>
    <cellStyle name="Normal 12 3" xfId="96"/>
    <cellStyle name="Normal 13 2" xfId="97"/>
    <cellStyle name="Normal 13 2 2" xfId="238"/>
    <cellStyle name="Normal 14" xfId="98"/>
    <cellStyle name="Normal 14 2" xfId="99"/>
    <cellStyle name="Normal 15" xfId="100"/>
    <cellStyle name="Normal 18" xfId="101"/>
    <cellStyle name="Normal 2" xfId="102"/>
    <cellStyle name="Normal 2 2" xfId="103"/>
    <cellStyle name="Normal 2 2 2" xfId="104"/>
    <cellStyle name="Normal 2 2 2 3" xfId="105"/>
    <cellStyle name="Normal 2 2 2 3 2" xfId="106"/>
    <cellStyle name="Normal 2 2 3" xfId="107"/>
    <cellStyle name="Normal 2 2 3 2" xfId="108"/>
    <cellStyle name="Normal 2 2 3 2 2 2" xfId="109"/>
    <cellStyle name="Normal 2 2 3 2 2 2 2" xfId="110"/>
    <cellStyle name="Normal 2 2 3 2 2 2 2 2" xfId="111"/>
    <cellStyle name="Normal 2 2 3 2 2 2 3" xfId="112"/>
    <cellStyle name="Normal 2 2 3 2 2 2 3 2" xfId="113"/>
    <cellStyle name="Normal 2 2 3 2 2 2 4" xfId="114"/>
    <cellStyle name="Normal 2 2 3 2 3 2" xfId="115"/>
    <cellStyle name="Normal 2 2 3 2 3 2 2" xfId="116"/>
    <cellStyle name="Normal 2 2 3 2 3 2 3" xfId="117"/>
    <cellStyle name="Normal 2 2 3 2 3 2 4 2" xfId="118"/>
    <cellStyle name="Normal 2 2 3 2 3 2 4 2 2" xfId="119"/>
    <cellStyle name="Normal 2 2 3 2 3 2 4 2 3" xfId="120"/>
    <cellStyle name="Normal 2 2 3 4 2 3 2" xfId="121"/>
    <cellStyle name="Normal 2 2 3 4 2 3 2 2" xfId="122"/>
    <cellStyle name="Normal 2 2 3 4 2 3 2 2 2" xfId="123"/>
    <cellStyle name="Normal 2 2 3 4 2 3 2 3" xfId="124"/>
    <cellStyle name="Normal 2 2 3 4 2 3 2 3 2" xfId="125"/>
    <cellStyle name="Normal 2 2 3 4 2 3 2 3 2 2" xfId="126"/>
    <cellStyle name="Normal 2 2 4" xfId="127"/>
    <cellStyle name="Normal 2 2 4 2" xfId="128"/>
    <cellStyle name="Normal 2 2 4 2 2" xfId="129"/>
    <cellStyle name="Normal 2 2 4 3" xfId="130"/>
    <cellStyle name="Normal 2 2 4 3 2" xfId="131"/>
    <cellStyle name="Normal 2 2 4 4" xfId="132"/>
    <cellStyle name="Normal 2 2 5" xfId="133"/>
    <cellStyle name="Normal 2 2 5 2" xfId="134"/>
    <cellStyle name="Normal 2 2 5 2 2" xfId="135"/>
    <cellStyle name="Normal 2 2 5 2 2 2" xfId="136"/>
    <cellStyle name="Normal 2 2 5 2 3" xfId="137"/>
    <cellStyle name="Normal 2 2 5 2 3 2" xfId="138"/>
    <cellStyle name="Normal 2 2 5 2 4" xfId="139"/>
    <cellStyle name="Normal 2 2 6" xfId="140"/>
    <cellStyle name="Normal 2 2 6 2" xfId="141"/>
    <cellStyle name="Normal 2 2 6 2 2" xfId="142"/>
    <cellStyle name="Normal 2 2 6 3" xfId="143"/>
    <cellStyle name="Normal 2 2 6 3 2" xfId="144"/>
    <cellStyle name="Normal 2 2 6 4" xfId="145"/>
    <cellStyle name="Normal 2 3" xfId="146"/>
    <cellStyle name="Normal 2 3 2" xfId="147"/>
    <cellStyle name="Normal 2 4" xfId="148"/>
    <cellStyle name="Normal 22 2 2" xfId="149"/>
    <cellStyle name="Normal 22 2 2 2" xfId="150"/>
    <cellStyle name="Normal 28" xfId="151"/>
    <cellStyle name="Normal 28 2" xfId="243"/>
    <cellStyle name="Normal 3" xfId="152"/>
    <cellStyle name="Normal 3 2" xfId="153"/>
    <cellStyle name="Normal 3 2 3" xfId="154"/>
    <cellStyle name="Normal 3 3" xfId="155"/>
    <cellStyle name="Normal 4" xfId="156"/>
    <cellStyle name="Normal 5" xfId="157"/>
    <cellStyle name="Normal 5 2" xfId="158"/>
    <cellStyle name="Normal 5 2 2" xfId="159"/>
    <cellStyle name="Normal 5 2 8 2 2" xfId="160"/>
    <cellStyle name="Normal 6" xfId="161"/>
    <cellStyle name="Normal 6 2" xfId="162"/>
    <cellStyle name="Normal 7" xfId="163"/>
    <cellStyle name="Normal 7 3 2" xfId="164"/>
    <cellStyle name="Normal 7 3 2 2" xfId="165"/>
    <cellStyle name="Normal 7 3 3" xfId="166"/>
    <cellStyle name="Normal 7 3 3 2" xfId="244"/>
    <cellStyle name="Normal 8" xfId="167"/>
    <cellStyle name="Normal 9" xfId="168"/>
    <cellStyle name="Normál_dummy fall vs 1 for budget" xfId="173"/>
    <cellStyle name="Normal_MPlans -  bTV Nova 2" xfId="169"/>
    <cellStyle name="Normal_Nova Group January tempooo" xfId="170"/>
    <cellStyle name="Normale_profilo possessori auto eurisko" xfId="171"/>
    <cellStyle name="Normalny_co gramy w kinach" xfId="172"/>
    <cellStyle name="Note" xfId="174" builtinId="10" customBuiltin="1"/>
    <cellStyle name="Note 2" xfId="175"/>
    <cellStyle name="Output" xfId="176" builtinId="21" customBuiltin="1"/>
    <cellStyle name="Percent" xfId="2" builtinId="5"/>
    <cellStyle name="Percent [2]" xfId="192"/>
    <cellStyle name="Percent 2" xfId="177"/>
    <cellStyle name="Percent 2 2" xfId="178"/>
    <cellStyle name="Percent 2 3 2 2 3 2" xfId="179"/>
    <cellStyle name="Percent 2 3 2 2 3 2 2" xfId="180"/>
    <cellStyle name="Percent 2 3 2 2 3 2 2 2" xfId="181"/>
    <cellStyle name="Percent 2 3 2 2 3 2 3" xfId="182"/>
    <cellStyle name="Percent 2 3 2 2 3 2 3 2" xfId="183"/>
    <cellStyle name="Percent 2 3 2 2 3 2 3 2 2" xfId="184"/>
    <cellStyle name="Percent 27" xfId="185"/>
    <cellStyle name="Percent 27 2" xfId="242"/>
    <cellStyle name="Percent 3" xfId="186"/>
    <cellStyle name="Percent 3 2" xfId="187"/>
    <cellStyle name="Percent 4" xfId="188"/>
    <cellStyle name="Percent 5" xfId="189"/>
    <cellStyle name="Percent 6" xfId="240"/>
    <cellStyle name="Percent 7 2" xfId="190"/>
    <cellStyle name="Percent 7 2 2" xfId="191"/>
    <cellStyle name="rtg" xfId="193"/>
    <cellStyle name="rtg 2" xfId="194"/>
    <cellStyle name="RTG's" xfId="195"/>
    <cellStyle name="Sec" xfId="196"/>
    <cellStyle name="Sec 2" xfId="197"/>
    <cellStyle name="Sec 3" xfId="198"/>
    <cellStyle name="Sq meter" xfId="199"/>
    <cellStyle name="Style 1" xfId="200"/>
    <cellStyle name="Style 1 2" xfId="237"/>
    <cellStyle name="Time" xfId="201"/>
    <cellStyle name="Title" xfId="202" builtinId="15" customBuiltin="1"/>
    <cellStyle name="Total" xfId="203" builtinId="25" customBuiltin="1"/>
    <cellStyle name="TRP's" xfId="204"/>
    <cellStyle name="TRP's 2" xfId="205"/>
    <cellStyle name="TRP's 2 2" xfId="206"/>
    <cellStyle name="TRP's 3" xfId="207"/>
    <cellStyle name="Tusental_pldt" xfId="208"/>
    <cellStyle name="Valuta (0)_pldt" xfId="209"/>
    <cellStyle name="Valuta_shell" xfId="210"/>
    <cellStyle name="W GRP" xfId="211"/>
    <cellStyle name="W GRP's" xfId="212"/>
    <cellStyle name="W GRP's 2" xfId="213"/>
    <cellStyle name="W TRP" xfId="214"/>
    <cellStyle name="w TRP's" xfId="215"/>
    <cellStyle name="w TRP's 2" xfId="216"/>
    <cellStyle name="Warning Text" xfId="217" builtinId="11" customBuiltin="1"/>
    <cellStyle name="Week" xfId="218"/>
    <cellStyle name="Week 2" xfId="219"/>
    <cellStyle name="weeks" xfId="2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99CCFF"/>
      <rgbColor rgb="00800000"/>
      <rgbColor rgb="0000AB35"/>
      <rgbColor rgb="00000080"/>
      <rgbColor rgb="0092D050"/>
      <rgbColor rgb="00800080"/>
      <rgbColor rgb="00C3D69B"/>
      <rgbColor rgb="00C0C0C0"/>
      <rgbColor rgb="00808080"/>
      <rgbColor rgb="0096B4D8"/>
      <rgbColor rgb="00FF9900"/>
      <rgbColor rgb="00FFFFB9"/>
      <rgbColor rgb="0093CDDD"/>
      <rgbColor rgb="00D7E4BD"/>
      <rgbColor rgb="00FF8080"/>
      <rgbColor rgb="000066CC"/>
      <rgbColor rgb="00CCCCFF"/>
      <rgbColor rgb="00F2F2F2"/>
      <rgbColor rgb="00FFCC99"/>
      <rgbColor rgb="00FFCC00"/>
      <rgbColor rgb="00C6D9F1"/>
      <rgbColor rgb="00D3D3D3"/>
      <rgbColor rgb="00C00000"/>
      <rgbColor rgb="00E6B9B8"/>
      <rgbColor rgb="00DBEEF3"/>
      <rgbColor rgb="0000B0F0"/>
      <rgbColor rgb="005BC7EC"/>
      <rgbColor rgb="00CCFFCC"/>
      <rgbColor rgb="00FFFFAF"/>
      <rgbColor rgb="00A4D0F8"/>
      <rgbColor rgb="00FF99CC"/>
      <rgbColor rgb="00CC99FF"/>
      <rgbColor rgb="00D9D9D9"/>
      <rgbColor rgb="00BFBFBF"/>
      <rgbColor rgb="0033CCCC"/>
      <rgbColor rgb="00339966"/>
      <rgbColor rgb="00A6A6A6"/>
      <rgbColor rgb="00E46C0A"/>
      <rgbColor rgb="00FF6600"/>
      <rgbColor rgb="00595959"/>
      <rgbColor rgb="00969696"/>
      <rgbColor rgb="00003366"/>
      <rgbColor rgb="001F497D"/>
      <rgbColor rgb="00DDD9C3"/>
      <rgbColor rgb="00333300"/>
      <rgbColor rgb="00993300"/>
      <rgbColor rgb="009F317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Digital split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8"/>
          <c:dPt>
            <c:idx val="0"/>
            <c:bubble3D val="0"/>
            <c:explosion val="8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0C-4CBB-B122-20AE023833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0C-4CBB-B122-20AE023833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50C-4CBB-B122-20AE023833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50C-4CBB-B122-20AE023833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Budget!$C$55:$C$59</c:f>
              <c:strCache>
                <c:ptCount val="4"/>
                <c:pt idx="0">
                  <c:v>Display</c:v>
                </c:pt>
                <c:pt idx="1">
                  <c:v>Google Awareness</c:v>
                </c:pt>
                <c:pt idx="2">
                  <c:v>Facebook Awerness</c:v>
                </c:pt>
                <c:pt idx="3">
                  <c:v>Ad serving cost </c:v>
                </c:pt>
              </c:strCache>
            </c:strRef>
          </c:cat>
          <c:val>
            <c:numRef>
              <c:f>Budget!$D$55:$D$59</c:f>
              <c:numCache>
                <c:formatCode>#\ ##0.00\ [$лв.-402]</c:formatCode>
                <c:ptCount val="4"/>
                <c:pt idx="0">
                  <c:v>2243.25</c:v>
                </c:pt>
                <c:pt idx="1">
                  <c:v>2000</c:v>
                </c:pt>
                <c:pt idx="2">
                  <c:v>2667.08</c:v>
                </c:pt>
                <c:pt idx="3">
                  <c:v>43.726800000000004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50C-4CBB-B122-20AE0238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split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19-4078-A171-96D1B98BF9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19-4078-A171-96D1B98BF9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19-4078-A171-96D1B98BF9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19-4078-A171-96D1B98BF9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19-4078-A171-96D1B98BF9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Budget!$C$39:$C$44</c:f>
              <c:strCache>
                <c:ptCount val="2"/>
                <c:pt idx="0">
                  <c:v>Digital</c:v>
                </c:pt>
                <c:pt idx="1">
                  <c:v>Ad serving</c:v>
                </c:pt>
              </c:strCache>
            </c:strRef>
          </c:cat>
          <c:val>
            <c:numRef>
              <c:f>Budget!$D$39:$D$44</c:f>
              <c:numCache>
                <c:formatCode>#\ ##0.00\ [$лв.-402]</c:formatCode>
                <c:ptCount val="2"/>
                <c:pt idx="0">
                  <c:v>6910.33</c:v>
                </c:pt>
                <c:pt idx="1">
                  <c:v>43.726800000000004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C19-4078-A171-96D1B98BF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54</xdr:row>
      <xdr:rowOff>190500</xdr:rowOff>
    </xdr:from>
    <xdr:to>
      <xdr:col>9</xdr:col>
      <xdr:colOff>942975</xdr:colOff>
      <xdr:row>68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36</xdr:row>
      <xdr:rowOff>133349</xdr:rowOff>
    </xdr:from>
    <xdr:to>
      <xdr:col>11</xdr:col>
      <xdr:colOff>123824</xdr:colOff>
      <xdr:row>51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y%20Documents\My%20Documents\cafe\2016\DSK%20Bank\Anex%2022_Studentski%20proekt\New\TV%20Argent\To_DSK_TV%20media%20prpoposal%20Mladejka%20progr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EMENA_ARNAUDOVA\2017\2017\Klienti\DSK_2017\RP_19_Mladeji_i_studenti_May\offers\TV\To_client_tv%20proposal_DSK%20Mladejka%20programa_May_RE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y\Share\MediaClients\MONY\MP_OOH2004_off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sco\a%20proad\My%20Documents\A%20PROAD\Clients\GloBul\Plovdi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AppData/Local/Microsoft/Windows/Temporary%20Internet%20Files/Content.Outlook/XZY37FW4/TV7-Template-Aug-2013-pack-update-30-07-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esktop/TV7-Template-Mar-2014-RateCar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dsk.grp\Home%20Folder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y%20Documents\My%20Documents\cafe\2016\DSK%20Bank\Anex%2018_Consumer%20Loans_April\Approved\Argent%20new\To_client_media%20proposal_Potrebiteslki%20produljen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ina_Tsekova\Cafe_reklam_2017\2017\Klienti\DSK_2017\RP_45_Consumer_Loans_Sept-Oct'2017\Media_plans\DSK%20Consumer%20Loans_Sept-Oct'2017_v4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COGIJUN2\Metro%20Cash%20&amp;%20Carry_TV_JunY14\Ostoinostena-shema_June_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s_shee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ina_Tsekova\Cafe_reklam_2017\2017\Klienti\DSK_2017\RP_33_Consumer_Loans_June'2017\Media_plan\RP_33_DSK_Consumer_Loans_09-30June'2017_approved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yan.dimitrov\Desktop\Templates\05%20MAY%202015\MTG_Template_MAY_%202015-VD%20-update13.05.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ba\Documents\Cafe%20Reklam%20Clients\DSK\Campaigns\RP%2045.-%2045A.%20Consumer%20Loans%20-%2011.09%20-%2011.10.2017\To%20the%20Bank\DSK%20Consumer%20Loans_Sept-Oct'2017%20-%20Approv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 &amp; The Voice"/>
      <sheetName val="Fox non standart"/>
      <sheetName val="btv"/>
      <sheetName val="btv NC"/>
      <sheetName val="Summary"/>
      <sheetName val="Nova"/>
      <sheetName val="Lookup"/>
    </sheetNames>
    <sheetDataSet>
      <sheetData sheetId="0"/>
      <sheetData sheetId="1">
        <row r="14">
          <cell r="C14">
            <v>70</v>
          </cell>
        </row>
      </sheetData>
      <sheetData sheetId="2"/>
      <sheetData sheetId="3"/>
      <sheetData sheetId="4">
        <row r="4">
          <cell r="F4" t="str">
            <v>DSK</v>
          </cell>
        </row>
      </sheetData>
      <sheetData sheetId="5">
        <row r="4">
          <cell r="P4">
            <v>15</v>
          </cell>
        </row>
      </sheetData>
      <sheetData sheetId="6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c  The Voice"/>
      <sheetName val="btv NC"/>
      <sheetName val="btv"/>
      <sheetName val="btv Nonstandart"/>
      <sheetName val="Fox Nonstandart"/>
      <sheetName val="БНТ"/>
      <sheetName val="NTV nonstandart"/>
      <sheetName val="Summary"/>
      <sheetName val="Nova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F3" t="str">
            <v>PROGRAM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143">
          <cell r="A143" t="str">
            <v>Break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y1"/>
      <sheetName val="zenith"/>
      <sheetName val="mony2"/>
      <sheetName val="mony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ction Plan"/>
      <sheetName val="Project Cost Analysis 50 sqm"/>
      <sheetName val="Cost Analysis 50 sq (r1)"/>
      <sheetName val="Prim Design A"/>
      <sheetName val="Top Form B"/>
      <sheetName val="Budget Analysis 05-07"/>
    </sheetNames>
    <sheetDataSet>
      <sheetData sheetId="0" refreshError="1">
        <row r="2">
          <cell r="A2">
            <v>2.3199999999999998</v>
          </cell>
        </row>
        <row r="9">
          <cell r="C9">
            <v>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pack"/>
      <sheetName val="TV7 RTG&amp;Prices"/>
      <sheetName val="News7 RTG&amp;Prices"/>
      <sheetName val="Super7 RTG&amp;Prices"/>
      <sheetName val="Sport scheme"/>
      <sheetName val="Calcs"/>
    </sheetNames>
    <sheetDataSet>
      <sheetData sheetId="0"/>
      <sheetData sheetId="1"/>
      <sheetData sheetId="2"/>
      <sheetData sheetId="3"/>
      <sheetData sheetId="4"/>
      <sheetData sheetId="5">
        <row r="3">
          <cell r="AZ3" t="str">
            <v>A</v>
          </cell>
        </row>
        <row r="4">
          <cell r="AZ4" t="str">
            <v>B</v>
          </cell>
        </row>
        <row r="5">
          <cell r="AZ5" t="str">
            <v>C</v>
          </cell>
        </row>
        <row r="6">
          <cell r="AZ6" t="str">
            <v>-</v>
          </cell>
        </row>
        <row r="7">
          <cell r="AZ7" t="str">
            <v>-</v>
          </cell>
        </row>
        <row r="8">
          <cell r="AZ8" t="str">
            <v>-</v>
          </cell>
        </row>
        <row r="9">
          <cell r="AZ9" t="str">
            <v>-</v>
          </cell>
        </row>
        <row r="10">
          <cell r="AZ10" t="str">
            <v>-</v>
          </cell>
        </row>
        <row r="11">
          <cell r="AZ11" t="str">
            <v>-</v>
          </cell>
        </row>
        <row r="12">
          <cell r="AZ12" t="str">
            <v>-</v>
          </cell>
        </row>
        <row r="13">
          <cell r="AZ13" t="str">
            <v>A2</v>
          </cell>
        </row>
        <row r="14">
          <cell r="AZ14" t="str">
            <v>B2</v>
          </cell>
        </row>
        <row r="15">
          <cell r="AZ15" t="str">
            <v>C2</v>
          </cell>
        </row>
        <row r="16">
          <cell r="AZ16" t="str">
            <v>-2</v>
          </cell>
        </row>
        <row r="17">
          <cell r="AZ17" t="str">
            <v>-2</v>
          </cell>
        </row>
        <row r="18">
          <cell r="AZ18" t="str">
            <v>-2</v>
          </cell>
        </row>
        <row r="19">
          <cell r="AZ19" t="str">
            <v>-2</v>
          </cell>
        </row>
        <row r="20">
          <cell r="AZ20" t="str">
            <v>-2</v>
          </cell>
        </row>
        <row r="21">
          <cell r="AZ21" t="str">
            <v>-2</v>
          </cell>
        </row>
        <row r="22">
          <cell r="AZ22" t="str">
            <v>-2</v>
          </cell>
        </row>
        <row r="23">
          <cell r="AZ23" t="str">
            <v>A3</v>
          </cell>
        </row>
        <row r="24">
          <cell r="AZ24" t="str">
            <v>B3</v>
          </cell>
        </row>
        <row r="25">
          <cell r="AZ25" t="str">
            <v>C3</v>
          </cell>
        </row>
        <row r="26">
          <cell r="AZ26" t="str">
            <v>-3</v>
          </cell>
        </row>
        <row r="27">
          <cell r="AZ27" t="str">
            <v>-3</v>
          </cell>
        </row>
        <row r="28">
          <cell r="AZ28" t="str">
            <v>-3</v>
          </cell>
        </row>
        <row r="29">
          <cell r="AZ29" t="str">
            <v>-3</v>
          </cell>
        </row>
        <row r="30">
          <cell r="AZ30" t="str">
            <v>-3</v>
          </cell>
        </row>
        <row r="31">
          <cell r="AZ31" t="str">
            <v>-3</v>
          </cell>
        </row>
        <row r="32">
          <cell r="AZ32" t="str">
            <v>-3</v>
          </cell>
        </row>
        <row r="33">
          <cell r="AZ33" t="str">
            <v>A4</v>
          </cell>
        </row>
        <row r="34">
          <cell r="AZ34" t="str">
            <v>B4</v>
          </cell>
        </row>
        <row r="35">
          <cell r="AZ35" t="str">
            <v>C4</v>
          </cell>
        </row>
        <row r="36">
          <cell r="AZ36" t="str">
            <v>-4</v>
          </cell>
        </row>
        <row r="37">
          <cell r="AZ37" t="str">
            <v>-4</v>
          </cell>
        </row>
        <row r="38">
          <cell r="AZ38" t="str">
            <v>-4</v>
          </cell>
        </row>
        <row r="39">
          <cell r="AZ39" t="str">
            <v>-4</v>
          </cell>
        </row>
        <row r="40">
          <cell r="AZ40" t="str">
            <v>-4</v>
          </cell>
        </row>
        <row r="41">
          <cell r="AZ41" t="str">
            <v>-4</v>
          </cell>
        </row>
        <row r="42">
          <cell r="AZ42" t="str">
            <v>-4</v>
          </cell>
        </row>
        <row r="43">
          <cell r="AZ43" t="str">
            <v>A5</v>
          </cell>
        </row>
        <row r="44">
          <cell r="AZ44" t="str">
            <v>B5</v>
          </cell>
        </row>
        <row r="45">
          <cell r="AZ45" t="str">
            <v>C5</v>
          </cell>
        </row>
        <row r="46">
          <cell r="AZ46" t="str">
            <v>-5</v>
          </cell>
        </row>
        <row r="47">
          <cell r="AZ47" t="str">
            <v>-5</v>
          </cell>
        </row>
        <row r="48">
          <cell r="AZ48" t="str">
            <v>-5</v>
          </cell>
        </row>
        <row r="49">
          <cell r="AZ49" t="str">
            <v>-5</v>
          </cell>
        </row>
        <row r="50">
          <cell r="AZ50" t="str">
            <v>-5</v>
          </cell>
        </row>
        <row r="51">
          <cell r="AZ51" t="str">
            <v>-5</v>
          </cell>
        </row>
        <row r="52">
          <cell r="AZ52" t="str">
            <v>-5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RateCard"/>
      <sheetName val="TV7 RTG&amp;Prices"/>
      <sheetName val="News7 RTG&amp;Prices"/>
      <sheetName val="Super7 RTG&amp;Prices"/>
      <sheetName val="Sport scheme"/>
      <sheetName val="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E3" t="str">
            <v>-</v>
          </cell>
        </row>
        <row r="4">
          <cell r="BE4" t="str">
            <v>-</v>
          </cell>
        </row>
        <row r="5">
          <cell r="BE5" t="str">
            <v>-</v>
          </cell>
        </row>
        <row r="6">
          <cell r="BE6" t="str">
            <v>-</v>
          </cell>
        </row>
        <row r="7">
          <cell r="BE7" t="str">
            <v>-</v>
          </cell>
        </row>
        <row r="8">
          <cell r="BE8" t="str">
            <v>-</v>
          </cell>
        </row>
        <row r="9">
          <cell r="BE9" t="str">
            <v>-</v>
          </cell>
        </row>
        <row r="10">
          <cell r="BE10" t="str">
            <v>-</v>
          </cell>
        </row>
        <row r="11">
          <cell r="BE11" t="str">
            <v>-</v>
          </cell>
        </row>
        <row r="12">
          <cell r="BE12" t="str">
            <v>-</v>
          </cell>
        </row>
        <row r="13">
          <cell r="BE13" t="str">
            <v>-2</v>
          </cell>
        </row>
        <row r="14">
          <cell r="BE14" t="str">
            <v>-2</v>
          </cell>
        </row>
        <row r="15">
          <cell r="BE15" t="str">
            <v>-2</v>
          </cell>
        </row>
        <row r="16">
          <cell r="BE16" t="str">
            <v>-2</v>
          </cell>
        </row>
        <row r="17">
          <cell r="BE17" t="str">
            <v>-2</v>
          </cell>
        </row>
        <row r="18">
          <cell r="BE18" t="str">
            <v>-2</v>
          </cell>
        </row>
        <row r="19">
          <cell r="BE19" t="str">
            <v>-2</v>
          </cell>
        </row>
        <row r="20">
          <cell r="BE20" t="str">
            <v>-2</v>
          </cell>
        </row>
        <row r="21">
          <cell r="BE21" t="str">
            <v>-2</v>
          </cell>
        </row>
        <row r="22">
          <cell r="BE22" t="str">
            <v>-2</v>
          </cell>
        </row>
        <row r="23">
          <cell r="BE23" t="str">
            <v>-3</v>
          </cell>
        </row>
        <row r="24">
          <cell r="BE24" t="str">
            <v>-3</v>
          </cell>
        </row>
        <row r="25">
          <cell r="BE25" t="str">
            <v>-3</v>
          </cell>
        </row>
        <row r="26">
          <cell r="BE26" t="str">
            <v>-3</v>
          </cell>
        </row>
        <row r="27">
          <cell r="BE27" t="str">
            <v>-3</v>
          </cell>
        </row>
        <row r="28">
          <cell r="BE28" t="str">
            <v>-3</v>
          </cell>
        </row>
        <row r="29">
          <cell r="BE29" t="str">
            <v>-3</v>
          </cell>
        </row>
        <row r="30">
          <cell r="BE30" t="str">
            <v>-3</v>
          </cell>
        </row>
        <row r="31">
          <cell r="BE31" t="str">
            <v>-3</v>
          </cell>
        </row>
        <row r="32">
          <cell r="BE32" t="str">
            <v>-3</v>
          </cell>
        </row>
        <row r="33">
          <cell r="BE33" t="str">
            <v>-4</v>
          </cell>
        </row>
        <row r="34">
          <cell r="BE34" t="str">
            <v>-4</v>
          </cell>
        </row>
        <row r="35">
          <cell r="BE35" t="str">
            <v>-4</v>
          </cell>
        </row>
        <row r="36">
          <cell r="BE36" t="str">
            <v>-4</v>
          </cell>
        </row>
        <row r="37">
          <cell r="BE37" t="str">
            <v>-4</v>
          </cell>
        </row>
        <row r="38">
          <cell r="BE38" t="str">
            <v>-4</v>
          </cell>
        </row>
        <row r="39">
          <cell r="BE39" t="str">
            <v>-4</v>
          </cell>
        </row>
        <row r="40">
          <cell r="BE40" t="str">
            <v>-4</v>
          </cell>
        </row>
        <row r="41">
          <cell r="BE41" t="str">
            <v>-4</v>
          </cell>
        </row>
        <row r="42">
          <cell r="BE42" t="str">
            <v>-4</v>
          </cell>
        </row>
        <row r="43">
          <cell r="BE43" t="str">
            <v>-5</v>
          </cell>
        </row>
        <row r="44">
          <cell r="BE44" t="str">
            <v>-5</v>
          </cell>
        </row>
        <row r="45">
          <cell r="BE45" t="str">
            <v>-5</v>
          </cell>
        </row>
        <row r="46">
          <cell r="BE46" t="str">
            <v>-5</v>
          </cell>
        </row>
        <row r="47">
          <cell r="BE47" t="str">
            <v>-5</v>
          </cell>
        </row>
        <row r="48">
          <cell r="BE48" t="str">
            <v>-5</v>
          </cell>
        </row>
        <row r="49">
          <cell r="BE49" t="str">
            <v>-5</v>
          </cell>
        </row>
        <row r="50">
          <cell r="BE50" t="str">
            <v>-5</v>
          </cell>
        </row>
        <row r="51">
          <cell r="BE51" t="str">
            <v>-5</v>
          </cell>
        </row>
        <row r="52">
          <cell r="BE52" t="str">
            <v>-5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o"/>
      <sheetName val="Print"/>
      <sheetName val="BNT"/>
      <sheetName val="BTV"/>
      <sheetName val="BTV NC"/>
      <sheetName val="Summary"/>
      <sheetName val="Nova"/>
      <sheetName val="OOH"/>
      <sheetName val="OOH BUDGET"/>
      <sheetName val="Lookup"/>
      <sheetName val="DC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AF36">
            <v>4</v>
          </cell>
        </row>
      </sheetData>
      <sheetData sheetId="5">
        <row r="4">
          <cell r="F4" t="str">
            <v>DSK Bank</v>
          </cell>
        </row>
      </sheetData>
      <sheetData sheetId="6">
        <row r="4">
          <cell r="P4">
            <v>43</v>
          </cell>
        </row>
      </sheetData>
      <sheetData sheetId="7" refreshError="1"/>
      <sheetData sheetId="8" refreshError="1"/>
      <sheetData sheetId="9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September"/>
      <sheetName val="NovaOctober"/>
      <sheetName val="Diema ChannelsSept"/>
      <sheetName val="Diema Channels October"/>
      <sheetName val="Fox ChannelsSept"/>
      <sheetName val="Fox ChannelsOct"/>
      <sheetName val="3rd Party ChannelsSept"/>
      <sheetName val="3rd Party ChannelsOct"/>
      <sheetName val="Nova TV Cut-in's"/>
      <sheetName val="Lookup"/>
      <sheetName val="bTV Oct"/>
      <sheetName val="bTV_Sept"/>
      <sheetName val="bTV Niches Oct"/>
      <sheetName val="bTV Niches_Sept"/>
      <sheetName val="bTV Cut-in's Oct"/>
      <sheetName val="bTV Cut-in's_Sept"/>
      <sheetName val="BNT_Sept"/>
      <sheetName val="BNT Оct"/>
      <sheetName val="Presa"/>
      <sheetName val="CCS"/>
      <sheetName val="Cinema Arena"/>
      <sheetName val="SummaryOOH"/>
      <sheetName val="OOH_Sofia"/>
      <sheetName val="BNK_2018"/>
      <sheetName val="AVV"/>
      <sheetName val="Inside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66">
          <cell r="A66">
            <v>0</v>
          </cell>
        </row>
        <row r="67">
          <cell r="A67">
            <v>0.05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86">
          <cell r="A86">
            <v>0</v>
          </cell>
        </row>
        <row r="87">
          <cell r="A87">
            <v>0.03</v>
          </cell>
        </row>
        <row r="88">
          <cell r="A88">
            <v>0.05</v>
          </cell>
        </row>
        <row r="89">
          <cell r="A89">
            <v>0.08</v>
          </cell>
        </row>
        <row r="90">
          <cell r="A90">
            <v>0.09</v>
          </cell>
        </row>
        <row r="91">
          <cell r="A91">
            <v>0.1</v>
          </cell>
        </row>
        <row r="95">
          <cell r="A95">
            <v>0</v>
          </cell>
        </row>
        <row r="96">
          <cell r="A96">
            <v>0.1</v>
          </cell>
        </row>
        <row r="97">
          <cell r="A97">
            <v>0.12</v>
          </cell>
        </row>
        <row r="98">
          <cell r="A98">
            <v>0.15</v>
          </cell>
        </row>
        <row r="99">
          <cell r="A99">
            <v>0.18</v>
          </cell>
        </row>
        <row r="100">
          <cell r="A100">
            <v>0.19</v>
          </cell>
        </row>
        <row r="101">
          <cell r="A101">
            <v>0.2</v>
          </cell>
        </row>
        <row r="102">
          <cell r="A102">
            <v>0.21</v>
          </cell>
        </row>
        <row r="103">
          <cell r="A103">
            <v>0.22</v>
          </cell>
        </row>
        <row r="116">
          <cell r="A116">
            <v>0</v>
          </cell>
        </row>
        <row r="117">
          <cell r="A117">
            <v>0.05</v>
          </cell>
        </row>
        <row r="118">
          <cell r="A118">
            <v>0.08</v>
          </cell>
        </row>
        <row r="119">
          <cell r="A119">
            <v>0.09</v>
          </cell>
        </row>
        <row r="120">
          <cell r="A120">
            <v>0.1</v>
          </cell>
        </row>
        <row r="121">
          <cell r="A121">
            <v>0.11</v>
          </cell>
        </row>
        <row r="122">
          <cell r="A122">
            <v>0.12</v>
          </cell>
        </row>
        <row r="139">
          <cell r="A139" t="str">
            <v>CPP</v>
          </cell>
        </row>
        <row r="140">
          <cell r="A140" t="str">
            <v>RC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  <row r="157">
          <cell r="A157">
            <v>0</v>
          </cell>
        </row>
        <row r="158">
          <cell r="A158">
            <v>0.05</v>
          </cell>
        </row>
        <row r="159">
          <cell r="A159">
            <v>0.1</v>
          </cell>
        </row>
        <row r="160">
          <cell r="A160">
            <v>0.15</v>
          </cell>
        </row>
        <row r="161">
          <cell r="A161">
            <v>0.2</v>
          </cell>
        </row>
        <row r="162">
          <cell r="A162">
            <v>0.25</v>
          </cell>
        </row>
        <row r="163">
          <cell r="A163">
            <v>0.3</v>
          </cell>
        </row>
        <row r="164">
          <cell r="A164">
            <v>0.35</v>
          </cell>
        </row>
        <row r="165">
          <cell r="A165">
            <v>0.4</v>
          </cell>
        </row>
        <row r="167">
          <cell r="B167">
            <v>0.4</v>
          </cell>
        </row>
        <row r="168">
          <cell r="B168">
            <v>0.45</v>
          </cell>
        </row>
        <row r="169">
          <cell r="A169">
            <v>0</v>
          </cell>
          <cell r="B169">
            <v>0.5</v>
          </cell>
        </row>
        <row r="170">
          <cell r="A170">
            <v>0</v>
          </cell>
          <cell r="B170">
            <v>0.55000000000000004</v>
          </cell>
        </row>
        <row r="171">
          <cell r="A171">
            <v>0</v>
          </cell>
          <cell r="B171">
            <v>0.6</v>
          </cell>
        </row>
        <row r="172">
          <cell r="A172">
            <v>0</v>
          </cell>
          <cell r="B172">
            <v>0.65</v>
          </cell>
        </row>
        <row r="173">
          <cell r="A173">
            <v>0</v>
          </cell>
          <cell r="B173">
            <v>0.7</v>
          </cell>
        </row>
        <row r="174">
          <cell r="A174">
            <v>0</v>
          </cell>
          <cell r="B174">
            <v>0.75</v>
          </cell>
        </row>
        <row r="175">
          <cell r="A175">
            <v>0</v>
          </cell>
          <cell r="B175">
            <v>0.8</v>
          </cell>
        </row>
        <row r="176">
          <cell r="A176">
            <v>0</v>
          </cell>
          <cell r="B176">
            <v>0.85</v>
          </cell>
        </row>
        <row r="177">
          <cell r="A177">
            <v>0</v>
          </cell>
          <cell r="B177">
            <v>0.9</v>
          </cell>
        </row>
        <row r="178">
          <cell r="A178">
            <v>0</v>
          </cell>
          <cell r="B178">
            <v>0.95</v>
          </cell>
        </row>
        <row r="179">
          <cell r="A179">
            <v>0</v>
          </cell>
          <cell r="B179">
            <v>1</v>
          </cell>
        </row>
        <row r="180">
          <cell r="A180">
            <v>0</v>
          </cell>
          <cell r="B180">
            <v>1.05</v>
          </cell>
        </row>
        <row r="181">
          <cell r="A181">
            <v>0</v>
          </cell>
          <cell r="B181">
            <v>1.1000000000000001</v>
          </cell>
        </row>
        <row r="182">
          <cell r="A182">
            <v>0</v>
          </cell>
          <cell r="B182">
            <v>1.1499999999999999</v>
          </cell>
        </row>
        <row r="183">
          <cell r="A183">
            <v>0</v>
          </cell>
          <cell r="B183">
            <v>1.2</v>
          </cell>
        </row>
        <row r="184">
          <cell r="A184">
            <v>0</v>
          </cell>
          <cell r="B184">
            <v>1.25</v>
          </cell>
        </row>
        <row r="185">
          <cell r="A185">
            <v>0</v>
          </cell>
          <cell r="B185">
            <v>1.3</v>
          </cell>
        </row>
        <row r="186">
          <cell r="A186">
            <v>0</v>
          </cell>
          <cell r="B186">
            <v>1.35</v>
          </cell>
        </row>
        <row r="187">
          <cell r="A187">
            <v>0</v>
          </cell>
          <cell r="B187">
            <v>1.4</v>
          </cell>
        </row>
        <row r="195">
          <cell r="A195" t="str">
            <v>A18-34</v>
          </cell>
        </row>
        <row r="196">
          <cell r="A196" t="str">
            <v>A18-49</v>
          </cell>
        </row>
        <row r="197">
          <cell r="A197" t="str">
            <v>A25-54</v>
          </cell>
        </row>
        <row r="198">
          <cell r="A198" t="str">
            <v>W25-54</v>
          </cell>
        </row>
        <row r="199">
          <cell r="A199" t="str">
            <v>M18-49</v>
          </cell>
        </row>
        <row r="200">
          <cell r="A200" t="str">
            <v>A18-49 U</v>
          </cell>
        </row>
        <row r="201">
          <cell r="A201" t="str">
            <v>A 18-54 (A, B, C1, C2)</v>
          </cell>
        </row>
        <row r="202">
          <cell r="A202">
            <v>0</v>
          </cell>
        </row>
        <row r="232">
          <cell r="A232">
            <v>0</v>
          </cell>
        </row>
        <row r="233">
          <cell r="A233">
            <v>0.01</v>
          </cell>
        </row>
        <row r="234">
          <cell r="A234">
            <v>0.02</v>
          </cell>
        </row>
        <row r="235">
          <cell r="A235">
            <v>0.05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 (2)"/>
      <sheetName val="BNT1"/>
      <sheetName val="BNT1_fixed"/>
      <sheetName val="BNT2"/>
      <sheetName val="BNT_World"/>
      <sheetName val="BNT_HD"/>
    </sheetNames>
    <sheetDataSet>
      <sheetData sheetId="0">
        <row r="3">
          <cell r="F3" t="str">
            <v>25-54</v>
          </cell>
          <cell r="G3" t="str">
            <v>W25-54</v>
          </cell>
          <cell r="H3" t="str">
            <v>M25-54</v>
          </cell>
          <cell r="I3" t="str">
            <v>45+</v>
          </cell>
        </row>
        <row r="4">
          <cell r="N4">
            <v>0.01</v>
          </cell>
          <cell r="Q4" t="str">
            <v>mon-fri</v>
          </cell>
        </row>
        <row r="5">
          <cell r="C5" t="str">
            <v>Фиксирана позиция в рекламен блок</v>
          </cell>
          <cell r="N5">
            <v>0.02</v>
          </cell>
          <cell r="Q5" t="str">
            <v>sat</v>
          </cell>
          <cell r="Z5" t="str">
            <v>06:00-12:00</v>
          </cell>
        </row>
        <row r="6">
          <cell r="C6" t="str">
            <v xml:space="preserve">Избор на рекламен блок </v>
          </cell>
          <cell r="N6">
            <v>0.03</v>
          </cell>
          <cell r="Q6" t="str">
            <v>sun</v>
          </cell>
          <cell r="Z6" t="str">
            <v>12:00-16:00</v>
          </cell>
        </row>
        <row r="7">
          <cell r="C7" t="str">
            <v>Фикс.позиция+Избор на рекл.блок</v>
          </cell>
          <cell r="N7">
            <v>0.04</v>
          </cell>
          <cell r="Z7" t="str">
            <v>16:00-18:00</v>
          </cell>
        </row>
        <row r="8">
          <cell r="C8" t="str">
            <v>Едновременно излъчване по два канала</v>
          </cell>
          <cell r="N8">
            <v>0.05</v>
          </cell>
          <cell r="Z8" t="str">
            <v>18:00-20:00</v>
          </cell>
        </row>
        <row r="9">
          <cell r="C9" t="str">
            <v>Едновременно излъчване по три канала</v>
          </cell>
          <cell r="N9">
            <v>0.06</v>
          </cell>
          <cell r="Z9" t="str">
            <v>20:00-22:00</v>
          </cell>
        </row>
        <row r="10">
          <cell r="N10">
            <v>7.0000000000000007E-2</v>
          </cell>
          <cell r="Q10" t="str">
            <v>mon-sun</v>
          </cell>
          <cell r="Z10" t="str">
            <v>22:00-01:00</v>
          </cell>
        </row>
        <row r="11">
          <cell r="N11">
            <v>0.08</v>
          </cell>
          <cell r="Z11" t="str">
            <v>01:00-06:00</v>
          </cell>
        </row>
        <row r="12">
          <cell r="C12" t="str">
            <v>Клип</v>
          </cell>
          <cell r="N12">
            <v>0.09</v>
          </cell>
        </row>
        <row r="13">
          <cell r="C13" t="str">
            <v>СЗ</v>
          </cell>
          <cell r="N13">
            <v>0.1</v>
          </cell>
        </row>
        <row r="14">
          <cell r="C14" t="str">
            <v>Платен репортаж</v>
          </cell>
          <cell r="N14">
            <v>0.11</v>
          </cell>
          <cell r="Z14" t="str">
            <v>06:00-16:00</v>
          </cell>
        </row>
        <row r="15">
          <cell r="C15" t="str">
            <v>Анонс</v>
          </cell>
          <cell r="N15">
            <v>0.12</v>
          </cell>
          <cell r="Z15" t="str">
            <v>16:00-19:00</v>
          </cell>
        </row>
        <row r="16">
          <cell r="N16">
            <v>0.13</v>
          </cell>
          <cell r="Z16" t="str">
            <v>19:00-00:00</v>
          </cell>
        </row>
        <row r="17">
          <cell r="B17">
            <v>5</v>
          </cell>
          <cell r="N17">
            <v>0.14000000000000001</v>
          </cell>
          <cell r="Z17" t="str">
            <v>00:00-06:00</v>
          </cell>
        </row>
        <row r="18">
          <cell r="B18">
            <v>6</v>
          </cell>
          <cell r="N18">
            <v>0.15</v>
          </cell>
          <cell r="Q18" t="str">
            <v>07.00 - 09.00</v>
          </cell>
        </row>
        <row r="19">
          <cell r="B19">
            <v>7</v>
          </cell>
          <cell r="N19">
            <v>0.16</v>
          </cell>
          <cell r="Q19" t="str">
            <v>09.00 - 12.00</v>
          </cell>
        </row>
        <row r="20">
          <cell r="B20">
            <v>8</v>
          </cell>
          <cell r="N20">
            <v>0.17</v>
          </cell>
          <cell r="Q20" t="str">
            <v>12.00 - 16.00</v>
          </cell>
        </row>
        <row r="21">
          <cell r="B21">
            <v>9</v>
          </cell>
          <cell r="N21">
            <v>0.18</v>
          </cell>
          <cell r="Q21" t="str">
            <v>16:00 -18:00</v>
          </cell>
        </row>
        <row r="22">
          <cell r="B22">
            <v>10</v>
          </cell>
          <cell r="N22">
            <v>0.19</v>
          </cell>
          <cell r="Q22" t="str">
            <v>18.00 - 23.00</v>
          </cell>
        </row>
        <row r="23">
          <cell r="B23">
            <v>11</v>
          </cell>
          <cell r="N23">
            <v>0.2</v>
          </cell>
          <cell r="Q23" t="str">
            <v>23.00 – 07.00</v>
          </cell>
        </row>
        <row r="24">
          <cell r="B24">
            <v>12</v>
          </cell>
          <cell r="N24">
            <v>0.21</v>
          </cell>
        </row>
        <row r="25">
          <cell r="B25">
            <v>13</v>
          </cell>
          <cell r="N25">
            <v>0.22</v>
          </cell>
        </row>
        <row r="26">
          <cell r="B26">
            <v>14</v>
          </cell>
          <cell r="N26">
            <v>0.23</v>
          </cell>
        </row>
        <row r="27">
          <cell r="B27">
            <v>15</v>
          </cell>
          <cell r="N27">
            <v>0.24</v>
          </cell>
        </row>
        <row r="28">
          <cell r="B28">
            <v>16</v>
          </cell>
          <cell r="N28">
            <v>0.25</v>
          </cell>
          <cell r="R28" t="str">
            <v>06:00-12:00</v>
          </cell>
          <cell r="S28" t="str">
            <v>12:00-18:00</v>
          </cell>
          <cell r="T28" t="str">
            <v>18:00-23:00</v>
          </cell>
          <cell r="U28" t="str">
            <v>23:00-01:00</v>
          </cell>
          <cell r="V28" t="str">
            <v>01:00-06:00</v>
          </cell>
        </row>
        <row r="29">
          <cell r="B29">
            <v>17</v>
          </cell>
          <cell r="N29">
            <v>0.26</v>
          </cell>
          <cell r="Q29" t="str">
            <v>mon-fri</v>
          </cell>
        </row>
        <row r="30">
          <cell r="B30">
            <v>18</v>
          </cell>
          <cell r="N30">
            <v>0.27</v>
          </cell>
          <cell r="Q30" t="str">
            <v>sat</v>
          </cell>
        </row>
        <row r="31">
          <cell r="B31">
            <v>19</v>
          </cell>
          <cell r="N31">
            <v>0.28000000000000003</v>
          </cell>
          <cell r="Q31" t="str">
            <v>sun</v>
          </cell>
        </row>
        <row r="32">
          <cell r="B32">
            <v>20</v>
          </cell>
          <cell r="N32">
            <v>0.28999999999999998</v>
          </cell>
        </row>
        <row r="33">
          <cell r="B33">
            <v>21</v>
          </cell>
          <cell r="N33">
            <v>0.3</v>
          </cell>
        </row>
        <row r="34">
          <cell r="B34">
            <v>22</v>
          </cell>
        </row>
        <row r="35">
          <cell r="B35">
            <v>23</v>
          </cell>
        </row>
        <row r="36">
          <cell r="B36">
            <v>24</v>
          </cell>
        </row>
        <row r="37">
          <cell r="B37">
            <v>25</v>
          </cell>
        </row>
        <row r="38">
          <cell r="B38">
            <v>26</v>
          </cell>
        </row>
        <row r="39">
          <cell r="B39">
            <v>27</v>
          </cell>
        </row>
        <row r="40">
          <cell r="B40">
            <v>28</v>
          </cell>
        </row>
        <row r="41">
          <cell r="B41">
            <v>29</v>
          </cell>
        </row>
        <row r="42">
          <cell r="B42">
            <v>30</v>
          </cell>
        </row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  <row r="50">
          <cell r="B50">
            <v>38</v>
          </cell>
        </row>
        <row r="51">
          <cell r="B51">
            <v>39</v>
          </cell>
        </row>
        <row r="52">
          <cell r="B52">
            <v>40</v>
          </cell>
        </row>
        <row r="53">
          <cell r="B53">
            <v>41</v>
          </cell>
        </row>
        <row r="54">
          <cell r="B54">
            <v>42</v>
          </cell>
        </row>
        <row r="55">
          <cell r="B55">
            <v>43</v>
          </cell>
        </row>
        <row r="56">
          <cell r="B56">
            <v>44</v>
          </cell>
        </row>
        <row r="57">
          <cell r="B57">
            <v>45</v>
          </cell>
        </row>
        <row r="58">
          <cell r="B58">
            <v>46</v>
          </cell>
        </row>
        <row r="59">
          <cell r="B59">
            <v>47</v>
          </cell>
        </row>
        <row r="60">
          <cell r="B60">
            <v>48</v>
          </cell>
        </row>
        <row r="61">
          <cell r="B61">
            <v>49</v>
          </cell>
        </row>
        <row r="62">
          <cell r="B62">
            <v>50</v>
          </cell>
        </row>
        <row r="63">
          <cell r="B63">
            <v>51</v>
          </cell>
        </row>
        <row r="64">
          <cell r="B64">
            <v>52</v>
          </cell>
        </row>
        <row r="65">
          <cell r="B65">
            <v>53</v>
          </cell>
        </row>
        <row r="66">
          <cell r="B66">
            <v>54</v>
          </cell>
        </row>
        <row r="67">
          <cell r="B67">
            <v>55</v>
          </cell>
        </row>
        <row r="68">
          <cell r="B68">
            <v>56</v>
          </cell>
        </row>
        <row r="69">
          <cell r="B69">
            <v>57</v>
          </cell>
        </row>
        <row r="70">
          <cell r="B70">
            <v>58</v>
          </cell>
        </row>
        <row r="71">
          <cell r="B71">
            <v>59</v>
          </cell>
        </row>
        <row r="72">
          <cell r="B72">
            <v>60</v>
          </cell>
        </row>
        <row r="73">
          <cell r="B73">
            <v>61</v>
          </cell>
        </row>
        <row r="74">
          <cell r="B74">
            <v>62</v>
          </cell>
        </row>
        <row r="75">
          <cell r="B75">
            <v>63</v>
          </cell>
        </row>
        <row r="76">
          <cell r="B76">
            <v>64</v>
          </cell>
        </row>
        <row r="77">
          <cell r="B77">
            <v>65</v>
          </cell>
        </row>
        <row r="78">
          <cell r="B78">
            <v>66</v>
          </cell>
        </row>
        <row r="79">
          <cell r="B79">
            <v>67</v>
          </cell>
        </row>
        <row r="80">
          <cell r="B80">
            <v>68</v>
          </cell>
        </row>
        <row r="81">
          <cell r="B81">
            <v>69</v>
          </cell>
        </row>
        <row r="82">
          <cell r="B82">
            <v>70</v>
          </cell>
        </row>
        <row r="83">
          <cell r="B83">
            <v>71</v>
          </cell>
        </row>
        <row r="84">
          <cell r="B84">
            <v>72</v>
          </cell>
        </row>
        <row r="85">
          <cell r="B85">
            <v>73</v>
          </cell>
        </row>
        <row r="86">
          <cell r="B86">
            <v>74</v>
          </cell>
        </row>
        <row r="87">
          <cell r="B87">
            <v>75</v>
          </cell>
        </row>
        <row r="88">
          <cell r="B88">
            <v>76</v>
          </cell>
        </row>
        <row r="89">
          <cell r="B89">
            <v>77</v>
          </cell>
        </row>
        <row r="90">
          <cell r="B90">
            <v>78</v>
          </cell>
        </row>
        <row r="91">
          <cell r="B91">
            <v>79</v>
          </cell>
        </row>
        <row r="92">
          <cell r="B92">
            <v>80</v>
          </cell>
        </row>
        <row r="93">
          <cell r="B93">
            <v>81</v>
          </cell>
        </row>
        <row r="94">
          <cell r="B94">
            <v>82</v>
          </cell>
        </row>
        <row r="95">
          <cell r="B95">
            <v>83</v>
          </cell>
        </row>
        <row r="96">
          <cell r="B96">
            <v>84</v>
          </cell>
        </row>
        <row r="97">
          <cell r="B97">
            <v>85</v>
          </cell>
        </row>
        <row r="98">
          <cell r="B98">
            <v>86</v>
          </cell>
        </row>
        <row r="99">
          <cell r="B99">
            <v>87</v>
          </cell>
        </row>
        <row r="100">
          <cell r="B100">
            <v>88</v>
          </cell>
        </row>
        <row r="101">
          <cell r="B101">
            <v>89</v>
          </cell>
        </row>
        <row r="102">
          <cell r="B102">
            <v>90</v>
          </cell>
        </row>
        <row r="103">
          <cell r="B103">
            <v>120</v>
          </cell>
        </row>
        <row r="104">
          <cell r="B104">
            <v>240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_sheet"/>
      <sheetName val="zenith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T"/>
      <sheetName val="btv nonstandart"/>
      <sheetName val="btv NC"/>
      <sheetName val="btv"/>
      <sheetName val="NTV nonstandart"/>
      <sheetName val="Summary"/>
      <sheetName val="Nova"/>
      <sheetName val="Lookup"/>
      <sheetName val="SummaryOOH"/>
      <sheetName val="Sofia"/>
      <sheetName val="Countryside"/>
      <sheetName val="InsideVarna"/>
      <sheetName val="BNK"/>
      <sheetName val="Malls"/>
      <sheetName val="Metro"/>
      <sheetName val="Internet"/>
      <sheetName val="Press"/>
      <sheetName val="Budget"/>
    </sheetNames>
    <sheetDataSet>
      <sheetData sheetId="0"/>
      <sheetData sheetId="1"/>
      <sheetData sheetId="2"/>
      <sheetData sheetId="3"/>
      <sheetData sheetId="4"/>
      <sheetData sheetId="5">
        <row r="4">
          <cell r="K4" t="str">
            <v>A</v>
          </cell>
        </row>
      </sheetData>
      <sheetData sheetId="6"/>
      <sheetData sheetId="7">
        <row r="2">
          <cell r="C2">
            <v>0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  <sheetName val="Diema_Channels"/>
      <sheetName val="Fox_Channels"/>
      <sheetName val="3rd_Party_Channels"/>
    </sheetNames>
    <sheetDataSet>
      <sheetData sheetId="0">
        <row r="4">
          <cell r="K4" t="str">
            <v>-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"/>
      <sheetName val="Diema Channels"/>
      <sheetName val="Fox Channels"/>
      <sheetName val="3rd Party Channels"/>
      <sheetName val="Nova TV Cut-in's"/>
      <sheetName val="Lookup"/>
      <sheetName val="bTV"/>
      <sheetName val="bTV Niches"/>
      <sheetName val="bTV Cut-in's"/>
      <sheetName val="BNT"/>
      <sheetName val="Presa"/>
      <sheetName val="CCS"/>
      <sheetName val="Cinema Arena"/>
      <sheetName val="SummaryOOH"/>
      <sheetName val="OOH_Sofia"/>
      <sheetName val="BNK_2018"/>
      <sheetName val="AVV"/>
      <sheetName val="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6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09"/>
  <sheetViews>
    <sheetView zoomScale="80" workbookViewId="0">
      <selection activeCell="AH6" sqref="AH6"/>
    </sheetView>
  </sheetViews>
  <sheetFormatPr defaultRowHeight="12.75"/>
  <cols>
    <col min="1" max="1" width="15.85546875" style="8" customWidth="1"/>
    <col min="2" max="2" width="5.7109375" style="8" customWidth="1"/>
    <col min="3" max="3" width="40.5703125" style="9" customWidth="1"/>
    <col min="4" max="4" width="6.28515625" style="8" customWidth="1"/>
    <col min="5" max="6" width="7.5703125" style="9" customWidth="1"/>
    <col min="7" max="7" width="9.28515625" style="9" customWidth="1"/>
    <col min="8" max="8" width="9" style="10" customWidth="1"/>
    <col min="9" max="9" width="13.140625" style="10" customWidth="1"/>
    <col min="10" max="10" width="12.85546875" style="11" customWidth="1"/>
    <col min="11" max="12" width="0" style="11" hidden="1" customWidth="1"/>
    <col min="13" max="14" width="12.85546875" style="11" customWidth="1"/>
    <col min="15" max="15" width="6.140625" style="11" customWidth="1"/>
    <col min="16" max="16" width="5.5703125" style="11" customWidth="1"/>
    <col min="17" max="17" width="4.7109375" style="11" customWidth="1"/>
    <col min="18" max="21" width="0" style="11" hidden="1" customWidth="1"/>
    <col min="22" max="22" width="6" style="11" customWidth="1"/>
    <col min="23" max="23" width="14.85546875" style="11" customWidth="1"/>
    <col min="24" max="24" width="13.85546875" style="11" customWidth="1"/>
    <col min="25" max="25" width="0" style="11" hidden="1" customWidth="1"/>
    <col min="26" max="26" width="12.7109375" style="11" customWidth="1"/>
    <col min="27" max="27" width="9.7109375" style="11" customWidth="1"/>
    <col min="28" max="31" width="0" style="11" hidden="1" customWidth="1"/>
    <col min="32" max="32" width="13.85546875" style="11" customWidth="1"/>
    <col min="33" max="33" width="3" customWidth="1"/>
    <col min="34" max="96" width="3" style="9" customWidth="1"/>
    <col min="97" max="97" width="27.28515625" style="9" customWidth="1"/>
    <col min="98" max="16384" width="9.140625" style="9"/>
  </cols>
  <sheetData>
    <row r="1" spans="1:107">
      <c r="C1" s="12" t="s">
        <v>2</v>
      </c>
      <c r="D1" s="13" t="s">
        <v>3</v>
      </c>
      <c r="E1" s="14" t="s">
        <v>4</v>
      </c>
      <c r="F1" s="14" t="s">
        <v>1</v>
      </c>
      <c r="G1" s="13" t="s">
        <v>5</v>
      </c>
      <c r="H1" s="14" t="s">
        <v>6</v>
      </c>
      <c r="I1" s="15" t="s">
        <v>7</v>
      </c>
      <c r="J1" s="16"/>
      <c r="K1" s="16"/>
      <c r="L1" s="16"/>
      <c r="M1" s="16"/>
      <c r="N1" s="16"/>
      <c r="S1" s="10"/>
      <c r="U1" s="10"/>
      <c r="V1" s="17"/>
    </row>
    <row r="2" spans="1:107">
      <c r="C2" s="18" t="s">
        <v>8</v>
      </c>
      <c r="D2" s="19" t="str">
        <f>IF(E2&lt;&gt;0,"A","-")</f>
        <v>A</v>
      </c>
      <c r="E2" s="20">
        <v>32</v>
      </c>
      <c r="F2" s="21" t="e">
        <f>SUMIF(#REF!,'bTV March nonst'!E2,#REF!)</f>
        <v>#REF!</v>
      </c>
      <c r="G2" s="22" t="e">
        <f>SUMPRODUCT(O12:O73,Y12:Y73)</f>
        <v>#REF!</v>
      </c>
      <c r="H2" s="23">
        <f>SUM(O12:O73)</f>
        <v>0</v>
      </c>
      <c r="I2" s="24" t="e">
        <f t="shared" ref="I2:I8" si="0">H2/$H$9</f>
        <v>#DIV/0!</v>
      </c>
      <c r="J2" s="16" t="s">
        <v>9</v>
      </c>
      <c r="K2" s="16"/>
      <c r="L2" s="16"/>
      <c r="M2" s="16"/>
      <c r="N2" s="16"/>
      <c r="S2" s="10"/>
      <c r="U2" s="10"/>
      <c r="W2" s="25" t="e">
        <f>#N/A</f>
        <v>#N/A</v>
      </c>
    </row>
    <row r="3" spans="1:107">
      <c r="C3" s="26" t="s">
        <v>10</v>
      </c>
      <c r="D3" s="27" t="s">
        <v>11</v>
      </c>
      <c r="E3" s="28">
        <v>10</v>
      </c>
      <c r="F3" s="29">
        <v>0.8</v>
      </c>
      <c r="G3" s="30" t="e">
        <f>SUMPRODUCT(P12:P73,Z12:Z73)</f>
        <v>#N/A</v>
      </c>
      <c r="H3" s="31">
        <f>SUM(P12:P73)</f>
        <v>0</v>
      </c>
      <c r="I3" s="32" t="e">
        <f t="shared" si="0"/>
        <v>#DIV/0!</v>
      </c>
      <c r="J3" s="16" t="s">
        <v>12</v>
      </c>
      <c r="K3" s="16"/>
      <c r="L3" s="16"/>
      <c r="M3" s="16"/>
      <c r="N3" s="16"/>
      <c r="S3" s="10"/>
      <c r="U3" s="10"/>
      <c r="W3" s="25" t="e">
        <f>#N/A</f>
        <v>#N/A</v>
      </c>
    </row>
    <row r="4" spans="1:107">
      <c r="C4" s="26" t="s">
        <v>13</v>
      </c>
      <c r="D4" s="27" t="s">
        <v>14</v>
      </c>
      <c r="E4" s="28" t="s">
        <v>15</v>
      </c>
      <c r="F4" s="29">
        <v>1.3</v>
      </c>
      <c r="G4" s="30" t="e">
        <f>SUMPRODUCT(Q12:Q73,AA12:AA73)</f>
        <v>#N/A</v>
      </c>
      <c r="H4" s="31">
        <f>SUM(Q12:Q73)</f>
        <v>0</v>
      </c>
      <c r="I4" s="32" t="e">
        <f t="shared" si="0"/>
        <v>#DIV/0!</v>
      </c>
      <c r="J4" s="16" t="s">
        <v>16</v>
      </c>
      <c r="K4" s="16"/>
      <c r="L4" s="16"/>
      <c r="M4" s="16"/>
      <c r="N4" s="16"/>
      <c r="W4" s="25" t="e">
        <f>#N/A</f>
        <v>#N/A</v>
      </c>
    </row>
    <row r="5" spans="1:107">
      <c r="C5" s="26"/>
      <c r="D5" s="27"/>
      <c r="E5" s="28"/>
      <c r="F5" s="29" t="e">
        <f>SUMIF(#REF!,'bTV March nonst'!E5,#REF!)</f>
        <v>#REF!</v>
      </c>
      <c r="G5" s="30" t="e">
        <f>SUMPRODUCT(R12:R73,AB12:AB73)</f>
        <v>#REF!</v>
      </c>
      <c r="H5" s="31">
        <f>SUM(R12:R73)</f>
        <v>0</v>
      </c>
      <c r="I5" s="32" t="e">
        <f t="shared" si="0"/>
        <v>#DIV/0!</v>
      </c>
      <c r="J5" s="16" t="s">
        <v>17</v>
      </c>
      <c r="K5" s="16"/>
      <c r="L5" s="16"/>
      <c r="M5" s="16"/>
      <c r="N5" s="16"/>
      <c r="W5" s="25" t="e">
        <f>#N/A</f>
        <v>#N/A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</row>
    <row r="6" spans="1:107">
      <c r="B6" s="8" t="s">
        <v>18</v>
      </c>
      <c r="C6" s="26"/>
      <c r="D6" s="27" t="str">
        <f>IF(E6&lt;&gt;0,"E","-")</f>
        <v>-</v>
      </c>
      <c r="E6" s="34">
        <v>0</v>
      </c>
      <c r="F6" s="29" t="e">
        <f>SUMIF(#REF!,'bTV March nonst'!E6,#REF!)</f>
        <v>#REF!</v>
      </c>
      <c r="G6" s="35"/>
      <c r="H6" s="31">
        <f>SUM(S12:S73)</f>
        <v>0</v>
      </c>
      <c r="I6" s="32" t="e">
        <f t="shared" si="0"/>
        <v>#DIV/0!</v>
      </c>
      <c r="J6" s="36"/>
      <c r="K6" s="36"/>
      <c r="L6" s="36"/>
      <c r="M6" s="36"/>
      <c r="N6" s="36"/>
      <c r="W6" s="17"/>
      <c r="AF6" s="37"/>
      <c r="AH6" s="38">
        <v>1</v>
      </c>
      <c r="AI6" s="39" t="s">
        <v>19</v>
      </c>
      <c r="AJ6" s="40"/>
      <c r="AK6" s="41"/>
      <c r="AL6" s="41"/>
      <c r="AM6" s="41"/>
      <c r="AN6" s="42"/>
      <c r="AO6" s="43">
        <v>2</v>
      </c>
      <c r="AP6" s="39" t="s">
        <v>19</v>
      </c>
      <c r="AQ6" s="41"/>
      <c r="AR6" s="41"/>
      <c r="AS6" s="41"/>
      <c r="AT6" s="41"/>
      <c r="AU6" s="42"/>
      <c r="AV6" s="43">
        <v>3</v>
      </c>
      <c r="AW6" s="44" t="s">
        <v>19</v>
      </c>
      <c r="AX6" s="39"/>
      <c r="AY6" s="41"/>
      <c r="AZ6" s="41"/>
      <c r="BA6" s="41"/>
      <c r="BB6" s="41"/>
      <c r="BC6" s="43">
        <v>4</v>
      </c>
      <c r="BD6" s="39" t="s">
        <v>19</v>
      </c>
      <c r="BE6" s="41"/>
      <c r="BF6" s="41"/>
      <c r="BG6" s="41"/>
      <c r="BH6" s="41"/>
      <c r="BI6" s="42"/>
      <c r="BJ6" s="43">
        <v>5</v>
      </c>
      <c r="BK6" s="39" t="s">
        <v>19</v>
      </c>
      <c r="BL6" s="41"/>
      <c r="BM6" s="41"/>
      <c r="BN6" s="41"/>
      <c r="BO6" s="41"/>
      <c r="BP6" s="41"/>
      <c r="BQ6" s="43">
        <v>6</v>
      </c>
      <c r="BR6" s="39" t="s">
        <v>19</v>
      </c>
      <c r="BS6" s="41"/>
      <c r="BT6" s="41"/>
      <c r="BU6" s="41"/>
      <c r="BV6" s="41"/>
      <c r="BW6" s="41"/>
      <c r="BX6" s="43">
        <v>7</v>
      </c>
      <c r="BY6" s="39" t="s">
        <v>19</v>
      </c>
      <c r="BZ6" s="41"/>
      <c r="CA6" s="41"/>
      <c r="CB6" s="41"/>
      <c r="CC6" s="41"/>
      <c r="CD6" s="41"/>
      <c r="CE6" s="43">
        <v>8</v>
      </c>
      <c r="CF6" s="39" t="s">
        <v>19</v>
      </c>
      <c r="CG6" s="41"/>
      <c r="CH6" s="41"/>
      <c r="CI6" s="41"/>
      <c r="CJ6" s="41"/>
      <c r="CK6" s="41"/>
      <c r="CL6" s="45">
        <v>9</v>
      </c>
      <c r="CM6" s="39" t="s">
        <v>19</v>
      </c>
      <c r="CN6" s="41"/>
      <c r="CO6" s="41"/>
      <c r="CP6" s="41"/>
      <c r="CQ6" s="41"/>
      <c r="CR6" s="46"/>
      <c r="CS6" s="47"/>
      <c r="CT6" s="47"/>
      <c r="CU6" s="47"/>
      <c r="CV6" s="47"/>
      <c r="CW6" s="48"/>
      <c r="CX6" s="47"/>
      <c r="CY6" s="47"/>
      <c r="CZ6" s="47"/>
      <c r="DA6" s="47"/>
      <c r="DB6" s="47"/>
      <c r="DC6" s="47"/>
    </row>
    <row r="7" spans="1:107">
      <c r="C7" s="18"/>
      <c r="D7" s="27" t="str">
        <f>IF(E7&lt;&gt;0,"F","-")</f>
        <v>-</v>
      </c>
      <c r="E7" s="34">
        <v>0</v>
      </c>
      <c r="F7" s="29" t="e">
        <f>SUMIF(#REF!,'bTV March nonst'!E7,#REF!)</f>
        <v>#REF!</v>
      </c>
      <c r="G7" s="35"/>
      <c r="H7" s="31">
        <f>SUM(T12:T76)</f>
        <v>0</v>
      </c>
      <c r="I7" s="32" t="e">
        <f t="shared" si="0"/>
        <v>#DIV/0!</v>
      </c>
      <c r="J7" s="36" t="s">
        <v>20</v>
      </c>
      <c r="K7" s="36"/>
      <c r="L7" s="36"/>
      <c r="M7" s="36"/>
      <c r="N7" s="36"/>
      <c r="W7" s="49" t="s">
        <v>21</v>
      </c>
      <c r="X7" s="50"/>
      <c r="AH7" s="51" t="s">
        <v>22</v>
      </c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3" t="s">
        <v>23</v>
      </c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 t="s">
        <v>24</v>
      </c>
      <c r="CK7" s="55"/>
      <c r="CL7" s="55"/>
      <c r="CM7" s="55"/>
      <c r="CN7" s="55"/>
      <c r="CO7" s="55"/>
      <c r="CP7" s="55"/>
      <c r="CQ7" s="55"/>
      <c r="CR7" s="54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</row>
    <row r="8" spans="1:107">
      <c r="C8" s="57"/>
      <c r="D8" s="58" t="str">
        <f>IF(E8&lt;&gt;0,"G","-")</f>
        <v>-</v>
      </c>
      <c r="E8" s="59">
        <v>0</v>
      </c>
      <c r="F8" s="60" t="e">
        <f>SUMIF(#REF!,'bTV March nonst'!E8,#REF!)</f>
        <v>#REF!</v>
      </c>
      <c r="G8" s="61"/>
      <c r="H8" s="62">
        <f>SUM(U12:U76)</f>
        <v>0</v>
      </c>
      <c r="I8" s="63" t="e">
        <f t="shared" si="0"/>
        <v>#DIV/0!</v>
      </c>
      <c r="J8" s="36" t="e">
        <f>#N/A</f>
        <v>#N/A</v>
      </c>
      <c r="K8" s="36"/>
      <c r="L8" s="36"/>
      <c r="M8" s="36"/>
      <c r="N8" s="36"/>
      <c r="W8" s="64" t="s">
        <v>25</v>
      </c>
      <c r="AH8" s="65" t="s">
        <v>26</v>
      </c>
      <c r="AI8" s="66" t="s">
        <v>27</v>
      </c>
      <c r="AJ8" s="67" t="s">
        <v>28</v>
      </c>
      <c r="AK8" s="67" t="s">
        <v>29</v>
      </c>
      <c r="AL8" s="67" t="s">
        <v>30</v>
      </c>
      <c r="AM8" s="68" t="s">
        <v>31</v>
      </c>
      <c r="AN8" s="69" t="s">
        <v>32</v>
      </c>
      <c r="AO8" s="66" t="s">
        <v>26</v>
      </c>
      <c r="AP8" s="67" t="s">
        <v>27</v>
      </c>
      <c r="AQ8" s="67" t="s">
        <v>28</v>
      </c>
      <c r="AR8" s="66" t="s">
        <v>29</v>
      </c>
      <c r="AS8" s="67" t="s">
        <v>30</v>
      </c>
      <c r="AT8" s="70" t="s">
        <v>31</v>
      </c>
      <c r="AU8" s="69" t="s">
        <v>32</v>
      </c>
      <c r="AV8" s="67" t="s">
        <v>26</v>
      </c>
      <c r="AW8" s="67" t="s">
        <v>27</v>
      </c>
      <c r="AX8" s="67" t="s">
        <v>28</v>
      </c>
      <c r="AY8" s="71" t="s">
        <v>29</v>
      </c>
      <c r="AZ8" s="72" t="s">
        <v>30</v>
      </c>
      <c r="BA8" s="73" t="s">
        <v>31</v>
      </c>
      <c r="BB8" s="73" t="s">
        <v>32</v>
      </c>
      <c r="BC8" s="74" t="s">
        <v>26</v>
      </c>
      <c r="BD8" s="75" t="s">
        <v>27</v>
      </c>
      <c r="BE8" s="74" t="s">
        <v>28</v>
      </c>
      <c r="BF8" s="74" t="s">
        <v>29</v>
      </c>
      <c r="BG8" s="75" t="s">
        <v>30</v>
      </c>
      <c r="BH8" s="73" t="s">
        <v>31</v>
      </c>
      <c r="BI8" s="73" t="s">
        <v>32</v>
      </c>
      <c r="BJ8" s="75" t="s">
        <v>26</v>
      </c>
      <c r="BK8" s="74" t="s">
        <v>27</v>
      </c>
      <c r="BL8" s="75" t="s">
        <v>28</v>
      </c>
      <c r="BM8" s="76" t="s">
        <v>29</v>
      </c>
      <c r="BN8" s="74" t="s">
        <v>30</v>
      </c>
      <c r="BO8" s="73" t="s">
        <v>31</v>
      </c>
      <c r="BP8" s="73" t="s">
        <v>32</v>
      </c>
      <c r="BQ8" s="74" t="s">
        <v>26</v>
      </c>
      <c r="BR8" s="75" t="s">
        <v>27</v>
      </c>
      <c r="BS8" s="74" t="s">
        <v>28</v>
      </c>
      <c r="BT8" s="74" t="s">
        <v>29</v>
      </c>
      <c r="BU8" s="75" t="s">
        <v>30</v>
      </c>
      <c r="BV8" s="73" t="s">
        <v>31</v>
      </c>
      <c r="BW8" s="73" t="s">
        <v>32</v>
      </c>
      <c r="BX8" s="72" t="s">
        <v>26</v>
      </c>
      <c r="BY8" s="74" t="s">
        <v>27</v>
      </c>
      <c r="BZ8" s="74" t="s">
        <v>28</v>
      </c>
      <c r="CA8" s="74" t="s">
        <v>29</v>
      </c>
      <c r="CB8" s="74" t="s">
        <v>30</v>
      </c>
      <c r="CC8" s="73" t="s">
        <v>31</v>
      </c>
      <c r="CD8" s="73" t="s">
        <v>32</v>
      </c>
      <c r="CE8" s="72" t="s">
        <v>26</v>
      </c>
      <c r="CF8" s="74" t="s">
        <v>27</v>
      </c>
      <c r="CG8" s="74" t="s">
        <v>28</v>
      </c>
      <c r="CH8" s="74" t="s">
        <v>29</v>
      </c>
      <c r="CI8" s="74" t="s">
        <v>30</v>
      </c>
      <c r="CJ8" s="73" t="s">
        <v>31</v>
      </c>
      <c r="CK8" s="73" t="s">
        <v>32</v>
      </c>
      <c r="CL8" s="75" t="s">
        <v>26</v>
      </c>
      <c r="CM8" s="74" t="s">
        <v>27</v>
      </c>
      <c r="CN8" s="74" t="s">
        <v>28</v>
      </c>
      <c r="CO8" s="74" t="s">
        <v>29</v>
      </c>
      <c r="CP8" s="74" t="s">
        <v>30</v>
      </c>
      <c r="CQ8" s="73" t="s">
        <v>31</v>
      </c>
      <c r="CR8" s="77" t="s">
        <v>32</v>
      </c>
      <c r="CS8" s="78"/>
      <c r="CT8" s="79"/>
      <c r="CU8" s="80"/>
      <c r="CV8" s="80"/>
      <c r="CW8" s="79"/>
      <c r="CX8" s="79"/>
      <c r="CY8" s="79"/>
      <c r="CZ8" s="79"/>
      <c r="DA8" s="79"/>
      <c r="DB8" s="80"/>
      <c r="DC8" s="80"/>
    </row>
    <row r="9" spans="1:107">
      <c r="C9" s="81"/>
      <c r="H9" s="82">
        <f>SUM(H2:H8)</f>
        <v>0</v>
      </c>
      <c r="I9" s="8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/>
      <c r="X9" s="9"/>
      <c r="Y9" s="9"/>
      <c r="Z9" s="9"/>
      <c r="AA9" s="9"/>
      <c r="AB9" s="9"/>
      <c r="AC9" s="9"/>
      <c r="AD9" s="9"/>
      <c r="AE9" s="9"/>
      <c r="AF9" s="10"/>
      <c r="AH9" s="84">
        <v>43563</v>
      </c>
      <c r="AI9" s="85">
        <v>43564</v>
      </c>
      <c r="AJ9" s="85">
        <v>43565</v>
      </c>
      <c r="AK9" s="85">
        <v>43566</v>
      </c>
      <c r="AL9" s="86">
        <v>43567</v>
      </c>
      <c r="AM9" s="87">
        <v>43568</v>
      </c>
      <c r="AN9" s="85">
        <v>43569</v>
      </c>
      <c r="AO9" s="85">
        <v>43570</v>
      </c>
      <c r="AP9" s="85">
        <v>43571</v>
      </c>
      <c r="AQ9" s="85">
        <v>43572</v>
      </c>
      <c r="AR9" s="86">
        <v>43573</v>
      </c>
      <c r="AS9" s="87">
        <v>43574</v>
      </c>
      <c r="AT9" s="85">
        <v>43575</v>
      </c>
      <c r="AU9" s="85">
        <v>43576</v>
      </c>
      <c r="AV9" s="85">
        <v>43577</v>
      </c>
      <c r="AW9" s="85">
        <v>43578</v>
      </c>
      <c r="AX9" s="85">
        <v>43579</v>
      </c>
      <c r="AY9" s="85">
        <v>43580</v>
      </c>
      <c r="AZ9" s="87">
        <v>43581</v>
      </c>
      <c r="BA9" s="85">
        <v>43582</v>
      </c>
      <c r="BB9" s="85">
        <v>43583</v>
      </c>
      <c r="BC9" s="85">
        <v>43584</v>
      </c>
      <c r="BD9" s="85">
        <v>43585</v>
      </c>
      <c r="BE9" s="85">
        <v>43586</v>
      </c>
      <c r="BF9" s="86">
        <v>43587</v>
      </c>
      <c r="BG9" s="87">
        <v>43588</v>
      </c>
      <c r="BH9" s="85">
        <v>43589</v>
      </c>
      <c r="BI9" s="85">
        <v>43590</v>
      </c>
      <c r="BJ9" s="85">
        <v>43591</v>
      </c>
      <c r="BK9" s="85">
        <v>43592</v>
      </c>
      <c r="BL9" s="85">
        <v>43593</v>
      </c>
      <c r="BM9" s="88">
        <v>43594</v>
      </c>
      <c r="BN9" s="89">
        <v>43595</v>
      </c>
      <c r="BO9" s="89">
        <v>43596</v>
      </c>
      <c r="BP9" s="89">
        <v>43597</v>
      </c>
      <c r="BQ9" s="89">
        <v>43598</v>
      </c>
      <c r="BR9" s="89">
        <v>43599</v>
      </c>
      <c r="BS9" s="89">
        <v>43600</v>
      </c>
      <c r="BT9" s="89">
        <v>43601</v>
      </c>
      <c r="BU9" s="89">
        <v>43602</v>
      </c>
      <c r="BV9" s="89">
        <v>43603</v>
      </c>
      <c r="BW9" s="89">
        <v>43604</v>
      </c>
      <c r="BX9" s="90">
        <v>43605</v>
      </c>
      <c r="BY9" s="89">
        <v>43606</v>
      </c>
      <c r="BZ9" s="89">
        <v>43607</v>
      </c>
      <c r="CA9" s="89">
        <v>43608</v>
      </c>
      <c r="CB9" s="89">
        <v>43609</v>
      </c>
      <c r="CC9" s="89">
        <v>43610</v>
      </c>
      <c r="CD9" s="89">
        <v>43611</v>
      </c>
      <c r="CE9" s="89">
        <v>43612</v>
      </c>
      <c r="CF9" s="89">
        <v>43613</v>
      </c>
      <c r="CG9" s="89">
        <v>43614</v>
      </c>
      <c r="CH9" s="89">
        <v>43615</v>
      </c>
      <c r="CI9" s="89">
        <v>43616</v>
      </c>
      <c r="CJ9" s="89">
        <v>43617</v>
      </c>
      <c r="CK9" s="89">
        <v>43618</v>
      </c>
      <c r="CL9" s="89">
        <v>43619</v>
      </c>
      <c r="CM9" s="89">
        <v>43620</v>
      </c>
      <c r="CN9" s="89">
        <v>43621</v>
      </c>
      <c r="CO9" s="89">
        <v>43622</v>
      </c>
      <c r="CP9" s="89">
        <v>43623</v>
      </c>
      <c r="CQ9" s="89">
        <v>43624</v>
      </c>
      <c r="CR9" s="91">
        <v>43625</v>
      </c>
      <c r="CS9" s="92"/>
      <c r="CT9" s="93"/>
      <c r="CU9" s="93"/>
      <c r="CV9" s="93"/>
      <c r="CW9" s="93"/>
      <c r="CX9" s="93"/>
      <c r="CY9" s="93"/>
      <c r="CZ9" s="93"/>
      <c r="DA9" s="93"/>
      <c r="DB9" s="93"/>
      <c r="DC9" s="93"/>
    </row>
    <row r="10" spans="1:107" ht="12.75" customHeight="1">
      <c r="A10" s="94" t="s">
        <v>33</v>
      </c>
      <c r="B10" s="95"/>
      <c r="C10" s="96" t="s">
        <v>34</v>
      </c>
      <c r="D10" s="97" t="s">
        <v>35</v>
      </c>
      <c r="E10" s="97" t="s">
        <v>36</v>
      </c>
      <c r="F10" s="98" t="s">
        <v>35</v>
      </c>
      <c r="G10" s="99" t="s">
        <v>37</v>
      </c>
      <c r="H10" s="100" t="str">
        <f>W7</f>
        <v>W25-54</v>
      </c>
      <c r="I10" s="101"/>
      <c r="J10" s="102"/>
      <c r="K10" s="103"/>
      <c r="L10" s="104"/>
      <c r="M10" s="105" t="s">
        <v>38</v>
      </c>
      <c r="N10" s="106"/>
      <c r="O10" s="107" t="s">
        <v>6</v>
      </c>
      <c r="P10" s="108"/>
      <c r="Q10" s="108"/>
      <c r="R10" s="108"/>
      <c r="S10" s="108"/>
      <c r="T10" s="108"/>
      <c r="U10" s="109"/>
      <c r="V10" s="110" t="s">
        <v>6</v>
      </c>
      <c r="W10" s="111" t="s">
        <v>39</v>
      </c>
      <c r="X10" s="112"/>
      <c r="Y10" s="112"/>
      <c r="Z10" s="112"/>
      <c r="AA10" s="112"/>
      <c r="AB10" s="112"/>
      <c r="AC10" s="112"/>
      <c r="AD10" s="112"/>
      <c r="AE10" s="112"/>
      <c r="AF10" s="113" t="s">
        <v>40</v>
      </c>
      <c r="AH10" s="65" t="s">
        <v>26</v>
      </c>
      <c r="AI10" s="66" t="s">
        <v>27</v>
      </c>
      <c r="AJ10" s="67" t="s">
        <v>28</v>
      </c>
      <c r="AK10" s="67" t="s">
        <v>29</v>
      </c>
      <c r="AL10" s="67" t="s">
        <v>30</v>
      </c>
      <c r="AM10" s="68" t="s">
        <v>31</v>
      </c>
      <c r="AN10" s="69" t="s">
        <v>32</v>
      </c>
      <c r="AO10" s="66" t="s">
        <v>26</v>
      </c>
      <c r="AP10" s="67" t="s">
        <v>27</v>
      </c>
      <c r="AQ10" s="67" t="s">
        <v>28</v>
      </c>
      <c r="AR10" s="66" t="s">
        <v>29</v>
      </c>
      <c r="AS10" s="67" t="s">
        <v>30</v>
      </c>
      <c r="AT10" s="70" t="s">
        <v>31</v>
      </c>
      <c r="AU10" s="69" t="s">
        <v>32</v>
      </c>
      <c r="AV10" s="67" t="s">
        <v>26</v>
      </c>
      <c r="AW10" s="67" t="s">
        <v>27</v>
      </c>
      <c r="AX10" s="67" t="s">
        <v>28</v>
      </c>
      <c r="AY10" s="71" t="s">
        <v>29</v>
      </c>
      <c r="AZ10" s="72" t="s">
        <v>30</v>
      </c>
      <c r="BA10" s="73" t="s">
        <v>31</v>
      </c>
      <c r="BB10" s="73" t="s">
        <v>32</v>
      </c>
      <c r="BC10" s="74" t="s">
        <v>26</v>
      </c>
      <c r="BD10" s="75" t="s">
        <v>27</v>
      </c>
      <c r="BE10" s="74" t="s">
        <v>28</v>
      </c>
      <c r="BF10" s="74" t="s">
        <v>29</v>
      </c>
      <c r="BG10" s="75" t="s">
        <v>30</v>
      </c>
      <c r="BH10" s="73" t="s">
        <v>31</v>
      </c>
      <c r="BI10" s="73" t="s">
        <v>32</v>
      </c>
      <c r="BJ10" s="75" t="s">
        <v>26</v>
      </c>
      <c r="BK10" s="74" t="s">
        <v>27</v>
      </c>
      <c r="BL10" s="75" t="s">
        <v>28</v>
      </c>
      <c r="BM10" s="76" t="s">
        <v>29</v>
      </c>
      <c r="BN10" s="74" t="s">
        <v>30</v>
      </c>
      <c r="BO10" s="73" t="s">
        <v>31</v>
      </c>
      <c r="BP10" s="73" t="s">
        <v>32</v>
      </c>
      <c r="BQ10" s="74" t="s">
        <v>26</v>
      </c>
      <c r="BR10" s="75" t="s">
        <v>27</v>
      </c>
      <c r="BS10" s="74" t="s">
        <v>28</v>
      </c>
      <c r="BT10" s="74" t="s">
        <v>29</v>
      </c>
      <c r="BU10" s="75" t="s">
        <v>30</v>
      </c>
      <c r="BV10" s="73" t="s">
        <v>31</v>
      </c>
      <c r="BW10" s="73" t="s">
        <v>32</v>
      </c>
      <c r="BX10" s="72" t="s">
        <v>26</v>
      </c>
      <c r="BY10" s="74" t="s">
        <v>27</v>
      </c>
      <c r="BZ10" s="74" t="s">
        <v>28</v>
      </c>
      <c r="CA10" s="74" t="s">
        <v>29</v>
      </c>
      <c r="CB10" s="74" t="s">
        <v>30</v>
      </c>
      <c r="CC10" s="73" t="s">
        <v>31</v>
      </c>
      <c r="CD10" s="73" t="s">
        <v>32</v>
      </c>
      <c r="CE10" s="72" t="s">
        <v>26</v>
      </c>
      <c r="CF10" s="74" t="s">
        <v>27</v>
      </c>
      <c r="CG10" s="74" t="s">
        <v>28</v>
      </c>
      <c r="CH10" s="74" t="s">
        <v>29</v>
      </c>
      <c r="CI10" s="74" t="s">
        <v>30</v>
      </c>
      <c r="CJ10" s="73" t="s">
        <v>31</v>
      </c>
      <c r="CK10" s="73" t="s">
        <v>32</v>
      </c>
      <c r="CL10" s="75" t="s">
        <v>26</v>
      </c>
      <c r="CM10" s="74" t="s">
        <v>27</v>
      </c>
      <c r="CN10" s="74" t="s">
        <v>28</v>
      </c>
      <c r="CO10" s="74" t="s">
        <v>29</v>
      </c>
      <c r="CP10" s="74" t="s">
        <v>30</v>
      </c>
      <c r="CQ10" s="73" t="s">
        <v>31</v>
      </c>
      <c r="CR10" s="77" t="s">
        <v>32</v>
      </c>
      <c r="CS10" s="78"/>
      <c r="CT10" s="79"/>
      <c r="CU10" s="80"/>
      <c r="CV10" s="80"/>
      <c r="CW10" s="79"/>
      <c r="CX10" s="79"/>
      <c r="CY10" s="79"/>
      <c r="CZ10" s="79"/>
      <c r="DA10" s="79"/>
      <c r="DB10" s="80"/>
      <c r="DC10" s="80"/>
    </row>
    <row r="11" spans="1:107" s="11" customFormat="1" ht="12.75" customHeight="1">
      <c r="A11" s="114" t="s">
        <v>41</v>
      </c>
      <c r="B11" s="115"/>
      <c r="C11" s="116"/>
      <c r="D11" s="117"/>
      <c r="E11" s="118"/>
      <c r="F11" s="119" t="s">
        <v>42</v>
      </c>
      <c r="G11" s="120" t="s">
        <v>43</v>
      </c>
      <c r="H11" s="121" t="s">
        <v>44</v>
      </c>
      <c r="I11" s="122" t="s">
        <v>45</v>
      </c>
      <c r="J11" s="123" t="s">
        <v>46</v>
      </c>
      <c r="K11" s="121" t="s">
        <v>47</v>
      </c>
      <c r="L11" s="123" t="s">
        <v>48</v>
      </c>
      <c r="M11" s="124" t="s">
        <v>44</v>
      </c>
      <c r="N11" s="124" t="s">
        <v>46</v>
      </c>
      <c r="O11" s="125" t="str">
        <f>D2</f>
        <v>A</v>
      </c>
      <c r="P11" s="126" t="str">
        <f>D3</f>
        <v>B</v>
      </c>
      <c r="Q11" s="126" t="str">
        <f>D4</f>
        <v>C</v>
      </c>
      <c r="R11" s="126">
        <f>D5</f>
        <v>0</v>
      </c>
      <c r="S11" s="126" t="str">
        <f>D6</f>
        <v>-</v>
      </c>
      <c r="T11" s="126" t="str">
        <f>D7</f>
        <v>-</v>
      </c>
      <c r="U11" s="126" t="str">
        <f>D8</f>
        <v>-</v>
      </c>
      <c r="V11" s="127" t="s">
        <v>40</v>
      </c>
      <c r="W11" s="128">
        <v>30</v>
      </c>
      <c r="X11" s="129" t="s">
        <v>43</v>
      </c>
      <c r="Y11" s="130" t="str">
        <f>D2</f>
        <v>A</v>
      </c>
      <c r="Z11" s="130" t="str">
        <f>D3</f>
        <v>B</v>
      </c>
      <c r="AA11" s="126" t="str">
        <f>$D$4</f>
        <v>C</v>
      </c>
      <c r="AB11" s="126">
        <f>$D$5</f>
        <v>0</v>
      </c>
      <c r="AC11" s="126" t="str">
        <f>$D$6</f>
        <v>-</v>
      </c>
      <c r="AD11" s="126" t="str">
        <f>$D$7</f>
        <v>-</v>
      </c>
      <c r="AE11" s="126" t="str">
        <f>D8</f>
        <v>-</v>
      </c>
      <c r="AF11" s="131"/>
      <c r="AH11" s="84">
        <v>43556</v>
      </c>
      <c r="AI11" s="85">
        <v>43557</v>
      </c>
      <c r="AJ11" s="85">
        <v>43558</v>
      </c>
      <c r="AK11" s="85">
        <v>43559</v>
      </c>
      <c r="AL11" s="86">
        <v>43560</v>
      </c>
      <c r="AM11" s="87">
        <v>43561</v>
      </c>
      <c r="AN11" s="85">
        <v>43562</v>
      </c>
      <c r="AO11" s="85">
        <v>43563</v>
      </c>
      <c r="AP11" s="85">
        <v>43564</v>
      </c>
      <c r="AQ11" s="85">
        <v>43565</v>
      </c>
      <c r="AR11" s="86">
        <v>43566</v>
      </c>
      <c r="AS11" s="87">
        <v>43567</v>
      </c>
      <c r="AT11" s="85">
        <v>43568</v>
      </c>
      <c r="AU11" s="85">
        <v>43569</v>
      </c>
      <c r="AV11" s="85">
        <v>43570</v>
      </c>
      <c r="AW11" s="85">
        <v>43571</v>
      </c>
      <c r="AX11" s="85">
        <v>43572</v>
      </c>
      <c r="AY11" s="85">
        <v>43573</v>
      </c>
      <c r="AZ11" s="87">
        <v>43574</v>
      </c>
      <c r="BA11" s="85">
        <v>43575</v>
      </c>
      <c r="BB11" s="85">
        <v>43576</v>
      </c>
      <c r="BC11" s="85">
        <v>43577</v>
      </c>
      <c r="BD11" s="85">
        <v>43578</v>
      </c>
      <c r="BE11" s="85">
        <v>43579</v>
      </c>
      <c r="BF11" s="86">
        <v>43580</v>
      </c>
      <c r="BG11" s="87">
        <v>43581</v>
      </c>
      <c r="BH11" s="85">
        <v>43582</v>
      </c>
      <c r="BI11" s="85">
        <v>43583</v>
      </c>
      <c r="BJ11" s="85">
        <v>43584</v>
      </c>
      <c r="BK11" s="85">
        <v>43585</v>
      </c>
      <c r="BL11" s="85">
        <v>43586</v>
      </c>
      <c r="BM11" s="88">
        <v>43587</v>
      </c>
      <c r="BN11" s="89">
        <v>43588</v>
      </c>
      <c r="BO11" s="89">
        <v>43589</v>
      </c>
      <c r="BP11" s="89">
        <v>43590</v>
      </c>
      <c r="BQ11" s="89">
        <v>43591</v>
      </c>
      <c r="BR11" s="89">
        <v>43592</v>
      </c>
      <c r="BS11" s="89">
        <v>43593</v>
      </c>
      <c r="BT11" s="89">
        <v>43594</v>
      </c>
      <c r="BU11" s="89">
        <v>43595</v>
      </c>
      <c r="BV11" s="89">
        <v>43596</v>
      </c>
      <c r="BW11" s="89">
        <v>43597</v>
      </c>
      <c r="BX11" s="90">
        <v>43598</v>
      </c>
      <c r="BY11" s="89">
        <v>43599</v>
      </c>
      <c r="BZ11" s="89">
        <v>43600</v>
      </c>
      <c r="CA11" s="89">
        <v>43601</v>
      </c>
      <c r="CB11" s="89">
        <v>43602</v>
      </c>
      <c r="CC11" s="89">
        <v>43603</v>
      </c>
      <c r="CD11" s="89">
        <v>43604</v>
      </c>
      <c r="CE11" s="89">
        <v>43605</v>
      </c>
      <c r="CF11" s="89">
        <v>43606</v>
      </c>
      <c r="CG11" s="89">
        <v>43607</v>
      </c>
      <c r="CH11" s="89">
        <v>43608</v>
      </c>
      <c r="CI11" s="89">
        <v>43609</v>
      </c>
      <c r="CJ11" s="89">
        <v>43610</v>
      </c>
      <c r="CK11" s="89">
        <v>43611</v>
      </c>
      <c r="CL11" s="89">
        <v>43612</v>
      </c>
      <c r="CM11" s="89">
        <v>43613</v>
      </c>
      <c r="CN11" s="89">
        <v>43614</v>
      </c>
      <c r="CO11" s="89">
        <v>43615</v>
      </c>
      <c r="CP11" s="89">
        <v>43616</v>
      </c>
      <c r="CQ11" s="89">
        <v>43617</v>
      </c>
      <c r="CR11" s="91">
        <v>43618</v>
      </c>
      <c r="CS11" s="92"/>
      <c r="CT11" s="93"/>
      <c r="CU11" s="93"/>
      <c r="CV11" s="93"/>
      <c r="CW11" s="93"/>
      <c r="CX11" s="93"/>
      <c r="CY11" s="93"/>
      <c r="CZ11" s="93"/>
      <c r="DA11" s="93"/>
      <c r="DB11" s="93"/>
      <c r="DC11" s="93"/>
    </row>
    <row r="12" spans="1:107" ht="12.75" customHeight="1">
      <c r="A12" s="132">
        <v>0</v>
      </c>
      <c r="B12" s="133" t="s">
        <v>49</v>
      </c>
      <c r="C12" s="134" t="s">
        <v>50</v>
      </c>
      <c r="D12" s="135" t="s">
        <v>51</v>
      </c>
      <c r="E12" s="136">
        <v>0.27083333333333331</v>
      </c>
      <c r="F12" s="135" t="s">
        <v>52</v>
      </c>
      <c r="G12" s="137"/>
      <c r="H12" s="138">
        <v>5.5</v>
      </c>
      <c r="I12" s="139">
        <v>483</v>
      </c>
      <c r="J12" s="140">
        <f t="shared" ref="J12:J43" si="1">K12+L12</f>
        <v>0</v>
      </c>
      <c r="K12" s="138">
        <f>H12*P12</f>
        <v>0</v>
      </c>
      <c r="L12" s="140">
        <f t="shared" ref="L12:L43" si="2">H12*Q12</f>
        <v>0</v>
      </c>
      <c r="M12" s="141">
        <v>5.0999999999999996</v>
      </c>
      <c r="N12" s="140">
        <f t="shared" ref="N12:N43" si="3">V12*M12</f>
        <v>0</v>
      </c>
      <c r="O12" s="31">
        <f t="shared" ref="O12:O43" si="4">COUNTIF(AH12:CR12,"A")</f>
        <v>0</v>
      </c>
      <c r="P12" s="31">
        <f t="shared" ref="P12:P43" si="5">COUNTIF(AH12:CR12,"B")</f>
        <v>0</v>
      </c>
      <c r="Q12" s="31">
        <f t="shared" ref="Q12:Q43" si="6">COUNTIF(AH12:CR12,"C")</f>
        <v>0</v>
      </c>
      <c r="R12" s="31">
        <f t="shared" ref="R12:R43" si="7">COUNTIF(BX12:CR12,"D")</f>
        <v>0</v>
      </c>
      <c r="S12" s="31">
        <f t="shared" ref="S12:S43" si="8">COUNTIF(BX12:CR12,"E")</f>
        <v>0</v>
      </c>
      <c r="T12" s="31">
        <f t="shared" ref="T12:T43" si="9">COUNTIF(BX12:CR12,"F")</f>
        <v>0</v>
      </c>
      <c r="U12" s="31">
        <f t="shared" ref="U12:U43" si="10">COUNTIF(BX12:CR12,"G")</f>
        <v>0</v>
      </c>
      <c r="V12" s="142">
        <f t="shared" ref="V12:V43" si="11">SUM(O12:U12)</f>
        <v>0</v>
      </c>
      <c r="W12" s="143">
        <v>3348</v>
      </c>
      <c r="X12" s="144">
        <f t="shared" ref="X12:X43" si="12">IF(G12="",W12,IF(G12="Break",W12*1.1,IF(G12="T&amp;T",W12*1.25,IF(OR(G12="FIB",G12="LIB"),W12*1.2,W12*1.3))))</f>
        <v>3348</v>
      </c>
      <c r="Y12" s="145" t="e">
        <f t="shared" ref="Y12:Y43" si="13">X12*$F$2</f>
        <v>#REF!</v>
      </c>
      <c r="Z12" s="146">
        <f t="shared" ref="Z12:Z43" si="14">X12*$F$3</f>
        <v>2678.4</v>
      </c>
      <c r="AA12" s="147">
        <f t="shared" ref="AA12:AA43" si="15">X12*$F$4</f>
        <v>4352.4000000000005</v>
      </c>
      <c r="AB12" s="147" t="e">
        <f t="shared" ref="AB12:AB43" si="16">X12*$F$5</f>
        <v>#REF!</v>
      </c>
      <c r="AC12" s="147" t="e">
        <f t="shared" ref="AC12:AC43" si="17">X12*$F$6</f>
        <v>#REF!</v>
      </c>
      <c r="AD12" s="147" t="e">
        <f t="shared" ref="AD12:AD43" si="18">X12*$F$7</f>
        <v>#REF!</v>
      </c>
      <c r="AE12" s="147" t="e">
        <f t="shared" ref="AE12:AE43" si="19">X12*$F$8</f>
        <v>#REF!</v>
      </c>
      <c r="AF12" s="148" t="e">
        <f t="shared" ref="AF12:AF43" si="20">SUMPRODUCT(O12:U12,Y12:AE12)</f>
        <v>#REF!</v>
      </c>
      <c r="AH12" s="149"/>
      <c r="AI12" s="149"/>
      <c r="AJ12" s="149"/>
      <c r="AK12" s="149"/>
      <c r="AL12" s="149"/>
      <c r="AM12" s="150"/>
      <c r="AN12" s="150"/>
      <c r="AO12" s="149"/>
      <c r="AP12" s="149"/>
      <c r="AQ12" s="149"/>
      <c r="AR12" s="149"/>
      <c r="AS12" s="149"/>
      <c r="AT12" s="150"/>
      <c r="AU12" s="150"/>
      <c r="AV12" s="149"/>
      <c r="AW12" s="149"/>
      <c r="AX12" s="149"/>
      <c r="AY12" s="149"/>
      <c r="AZ12" s="151"/>
      <c r="BA12" s="150"/>
      <c r="BB12" s="150"/>
      <c r="BC12" s="149"/>
      <c r="BD12" s="149"/>
      <c r="BE12" s="149"/>
      <c r="BF12" s="149"/>
      <c r="BG12" s="149"/>
      <c r="BH12" s="150"/>
      <c r="BI12" s="150"/>
      <c r="BJ12" s="149"/>
      <c r="BK12" s="151"/>
      <c r="BL12" s="149"/>
      <c r="BM12" s="149"/>
      <c r="BN12" s="149"/>
      <c r="BO12" s="150"/>
      <c r="BP12" s="150"/>
      <c r="BQ12" s="149"/>
      <c r="BR12" s="149"/>
      <c r="BS12" s="149"/>
      <c r="BT12" s="149"/>
      <c r="BU12" s="149"/>
      <c r="BV12" s="150"/>
      <c r="BW12" s="150"/>
      <c r="BX12" s="149"/>
      <c r="BY12" s="149"/>
      <c r="BZ12" s="149"/>
      <c r="CA12" s="151"/>
      <c r="CB12" s="151"/>
      <c r="CC12" s="150"/>
      <c r="CD12" s="150"/>
      <c r="CE12" s="149"/>
      <c r="CF12" s="149"/>
      <c r="CG12" s="149"/>
      <c r="CH12" s="149"/>
      <c r="CI12" s="151"/>
      <c r="CJ12" s="150"/>
      <c r="CK12" s="150"/>
      <c r="CL12" s="149"/>
      <c r="CM12" s="149"/>
      <c r="CN12" s="149"/>
      <c r="CO12" s="149"/>
      <c r="CP12" s="151"/>
      <c r="CQ12" s="150"/>
      <c r="CR12" s="150"/>
    </row>
    <row r="13" spans="1:107" ht="12.75" customHeight="1">
      <c r="A13" s="132">
        <v>0</v>
      </c>
      <c r="B13" s="133"/>
      <c r="C13" s="134" t="s">
        <v>53</v>
      </c>
      <c r="D13" s="135" t="s">
        <v>51</v>
      </c>
      <c r="E13" s="136">
        <v>0.39583333333333331</v>
      </c>
      <c r="F13" s="135" t="s">
        <v>52</v>
      </c>
      <c r="G13" s="137"/>
      <c r="H13" s="138">
        <v>4.9000000000000004</v>
      </c>
      <c r="I13" s="139">
        <v>483</v>
      </c>
      <c r="J13" s="140">
        <f t="shared" si="1"/>
        <v>0</v>
      </c>
      <c r="K13" s="138">
        <f t="shared" ref="K13:K29" si="21">H13*P13*2</f>
        <v>0</v>
      </c>
      <c r="L13" s="140">
        <f t="shared" si="2"/>
        <v>0</v>
      </c>
      <c r="M13" s="141">
        <v>4.5999999999999996</v>
      </c>
      <c r="N13" s="140">
        <f t="shared" si="3"/>
        <v>0</v>
      </c>
      <c r="O13" s="31">
        <f t="shared" si="4"/>
        <v>0</v>
      </c>
      <c r="P13" s="31">
        <f t="shared" si="5"/>
        <v>0</v>
      </c>
      <c r="Q13" s="31">
        <f t="shared" si="6"/>
        <v>0</v>
      </c>
      <c r="R13" s="31">
        <f t="shared" si="7"/>
        <v>0</v>
      </c>
      <c r="S13" s="31">
        <f t="shared" si="8"/>
        <v>0</v>
      </c>
      <c r="T13" s="152">
        <f t="shared" si="9"/>
        <v>0</v>
      </c>
      <c r="U13" s="152">
        <f t="shared" si="10"/>
        <v>0</v>
      </c>
      <c r="V13" s="142">
        <f t="shared" si="11"/>
        <v>0</v>
      </c>
      <c r="W13" s="143">
        <v>2976</v>
      </c>
      <c r="X13" s="144">
        <f t="shared" si="12"/>
        <v>2976</v>
      </c>
      <c r="Y13" s="145" t="e">
        <f t="shared" si="13"/>
        <v>#REF!</v>
      </c>
      <c r="Z13" s="146">
        <f t="shared" si="14"/>
        <v>2380.8000000000002</v>
      </c>
      <c r="AA13" s="147">
        <f t="shared" si="15"/>
        <v>3868.8</v>
      </c>
      <c r="AB13" s="147" t="e">
        <f t="shared" si="16"/>
        <v>#REF!</v>
      </c>
      <c r="AC13" s="147" t="e">
        <f t="shared" si="17"/>
        <v>#REF!</v>
      </c>
      <c r="AD13" s="147" t="e">
        <f t="shared" si="18"/>
        <v>#REF!</v>
      </c>
      <c r="AE13" s="147" t="e">
        <f t="shared" si="19"/>
        <v>#REF!</v>
      </c>
      <c r="AF13" s="148" t="e">
        <f t="shared" si="20"/>
        <v>#REF!</v>
      </c>
      <c r="AH13" s="151"/>
      <c r="AI13" s="151"/>
      <c r="AJ13" s="151"/>
      <c r="AK13" s="151"/>
      <c r="AL13" s="151"/>
      <c r="AM13" s="153"/>
      <c r="AN13" s="153"/>
      <c r="AO13" s="151"/>
      <c r="AP13" s="151"/>
      <c r="AQ13" s="151"/>
      <c r="AR13" s="151"/>
      <c r="AS13" s="151"/>
      <c r="AT13" s="153"/>
      <c r="AU13" s="153"/>
      <c r="AV13" s="151"/>
      <c r="AW13" s="151"/>
      <c r="AX13" s="151"/>
      <c r="AY13" s="151"/>
      <c r="AZ13" s="151"/>
      <c r="BA13" s="153"/>
      <c r="BB13" s="153"/>
      <c r="BC13" s="151"/>
      <c r="BD13" s="151"/>
      <c r="BE13" s="151"/>
      <c r="BF13" s="151"/>
      <c r="BG13" s="151"/>
      <c r="BH13" s="153"/>
      <c r="BI13" s="153"/>
      <c r="BJ13" s="151"/>
      <c r="BK13" s="151"/>
      <c r="BL13" s="151"/>
      <c r="BM13" s="151"/>
      <c r="BN13" s="151"/>
      <c r="BO13" s="153"/>
      <c r="BP13" s="153"/>
      <c r="BQ13" s="151"/>
      <c r="BR13" s="151"/>
      <c r="BS13" s="151"/>
      <c r="BT13" s="151"/>
      <c r="BU13" s="151"/>
      <c r="BV13" s="153"/>
      <c r="BW13" s="153"/>
      <c r="BX13" s="151"/>
      <c r="BY13" s="151"/>
      <c r="BZ13" s="151"/>
      <c r="CA13" s="151"/>
      <c r="CB13" s="151"/>
      <c r="CC13" s="153"/>
      <c r="CD13" s="153"/>
      <c r="CE13" s="151"/>
      <c r="CF13" s="151"/>
      <c r="CG13" s="151"/>
      <c r="CH13" s="151"/>
      <c r="CI13" s="151"/>
      <c r="CJ13" s="153"/>
      <c r="CK13" s="153"/>
      <c r="CL13" s="151"/>
      <c r="CM13" s="151"/>
      <c r="CN13" s="151"/>
      <c r="CO13" s="151"/>
      <c r="CP13" s="151"/>
      <c r="CQ13" s="153"/>
      <c r="CR13" s="153"/>
    </row>
    <row r="14" spans="1:107" ht="12.75" customHeight="1">
      <c r="A14" s="132">
        <v>0</v>
      </c>
      <c r="B14" s="133"/>
      <c r="C14" s="134" t="s">
        <v>54</v>
      </c>
      <c r="D14" s="135" t="s">
        <v>51</v>
      </c>
      <c r="E14" s="136">
        <v>0.5</v>
      </c>
      <c r="F14" s="135" t="s">
        <v>52</v>
      </c>
      <c r="G14" s="137"/>
      <c r="H14" s="138">
        <v>6.1</v>
      </c>
      <c r="I14" s="139">
        <v>483</v>
      </c>
      <c r="J14" s="140">
        <f t="shared" si="1"/>
        <v>0</v>
      </c>
      <c r="K14" s="138">
        <f t="shared" si="21"/>
        <v>0</v>
      </c>
      <c r="L14" s="140">
        <f t="shared" si="2"/>
        <v>0</v>
      </c>
      <c r="M14" s="141">
        <v>5.7</v>
      </c>
      <c r="N14" s="140">
        <f t="shared" si="3"/>
        <v>0</v>
      </c>
      <c r="O14" s="31">
        <f t="shared" si="4"/>
        <v>0</v>
      </c>
      <c r="P14" s="31">
        <f t="shared" si="5"/>
        <v>0</v>
      </c>
      <c r="Q14" s="31">
        <f t="shared" si="6"/>
        <v>0</v>
      </c>
      <c r="R14" s="31">
        <f t="shared" si="7"/>
        <v>0</v>
      </c>
      <c r="S14" s="31">
        <f t="shared" si="8"/>
        <v>0</v>
      </c>
      <c r="T14" s="152">
        <f t="shared" si="9"/>
        <v>0</v>
      </c>
      <c r="U14" s="152">
        <f t="shared" si="10"/>
        <v>0</v>
      </c>
      <c r="V14" s="142">
        <f t="shared" si="11"/>
        <v>0</v>
      </c>
      <c r="W14" s="143">
        <v>3720</v>
      </c>
      <c r="X14" s="144">
        <f t="shared" si="12"/>
        <v>3720</v>
      </c>
      <c r="Y14" s="144" t="e">
        <f t="shared" si="13"/>
        <v>#REF!</v>
      </c>
      <c r="Z14" s="146">
        <f t="shared" si="14"/>
        <v>2976</v>
      </c>
      <c r="AA14" s="147">
        <f t="shared" si="15"/>
        <v>4836</v>
      </c>
      <c r="AB14" s="147" t="e">
        <f t="shared" si="16"/>
        <v>#REF!</v>
      </c>
      <c r="AC14" s="147" t="e">
        <f t="shared" si="17"/>
        <v>#REF!</v>
      </c>
      <c r="AD14" s="147" t="e">
        <f t="shared" si="18"/>
        <v>#REF!</v>
      </c>
      <c r="AE14" s="147" t="e">
        <f t="shared" si="19"/>
        <v>#REF!</v>
      </c>
      <c r="AF14" s="148" t="e">
        <f t="shared" si="20"/>
        <v>#REF!</v>
      </c>
      <c r="AH14" s="151"/>
      <c r="AI14" s="151"/>
      <c r="AJ14" s="151"/>
      <c r="AK14" s="151"/>
      <c r="AL14" s="151"/>
      <c r="AM14" s="153"/>
      <c r="AN14" s="153"/>
      <c r="AO14" s="151"/>
      <c r="AP14" s="151"/>
      <c r="AQ14" s="151"/>
      <c r="AR14" s="151"/>
      <c r="AS14" s="151"/>
      <c r="AT14" s="153"/>
      <c r="AU14" s="153"/>
      <c r="AV14" s="151"/>
      <c r="AW14" s="151"/>
      <c r="AX14" s="151"/>
      <c r="AY14" s="151"/>
      <c r="AZ14" s="151"/>
      <c r="BA14" s="153"/>
      <c r="BB14" s="153"/>
      <c r="BC14" s="151"/>
      <c r="BD14" s="151"/>
      <c r="BE14" s="151"/>
      <c r="BF14" s="151"/>
      <c r="BG14" s="151"/>
      <c r="BH14" s="153"/>
      <c r="BI14" s="153"/>
      <c r="BJ14" s="151"/>
      <c r="BK14" s="151"/>
      <c r="BL14" s="151"/>
      <c r="BM14" s="151"/>
      <c r="BN14" s="151"/>
      <c r="BO14" s="153"/>
      <c r="BP14" s="153"/>
      <c r="BQ14" s="151"/>
      <c r="BR14" s="151"/>
      <c r="BS14" s="151"/>
      <c r="BT14" s="151"/>
      <c r="BU14" s="151"/>
      <c r="BV14" s="153"/>
      <c r="BW14" s="153"/>
      <c r="BX14" s="151"/>
      <c r="BY14" s="151"/>
      <c r="BZ14" s="151"/>
      <c r="CA14" s="151"/>
      <c r="CB14" s="151"/>
      <c r="CC14" s="153"/>
      <c r="CD14" s="153"/>
      <c r="CE14" s="151"/>
      <c r="CF14" s="151"/>
      <c r="CG14" s="151"/>
      <c r="CH14" s="151"/>
      <c r="CI14" s="151"/>
      <c r="CJ14" s="153"/>
      <c r="CK14" s="153"/>
      <c r="CL14" s="151"/>
      <c r="CM14" s="151"/>
      <c r="CN14" s="151"/>
      <c r="CO14" s="151"/>
      <c r="CP14" s="151"/>
      <c r="CQ14" s="153"/>
      <c r="CR14" s="153"/>
    </row>
    <row r="15" spans="1:107" ht="12.75" customHeight="1">
      <c r="A15" s="132">
        <v>0</v>
      </c>
      <c r="B15" s="133" t="s">
        <v>49</v>
      </c>
      <c r="C15" s="134" t="s">
        <v>55</v>
      </c>
      <c r="D15" s="135" t="s">
        <v>51</v>
      </c>
      <c r="E15" s="136">
        <v>0.52083333333333337</v>
      </c>
      <c r="F15" s="135" t="s">
        <v>52</v>
      </c>
      <c r="G15" s="137"/>
      <c r="H15" s="138">
        <v>4.9000000000000004</v>
      </c>
      <c r="I15" s="139">
        <v>483</v>
      </c>
      <c r="J15" s="140">
        <f t="shared" si="1"/>
        <v>0</v>
      </c>
      <c r="K15" s="138">
        <f t="shared" si="21"/>
        <v>0</v>
      </c>
      <c r="L15" s="140">
        <f t="shared" si="2"/>
        <v>0</v>
      </c>
      <c r="M15" s="141">
        <v>4.5999999999999996</v>
      </c>
      <c r="N15" s="140">
        <f t="shared" si="3"/>
        <v>0</v>
      </c>
      <c r="O15" s="31">
        <f t="shared" si="4"/>
        <v>0</v>
      </c>
      <c r="P15" s="31">
        <f t="shared" si="5"/>
        <v>0</v>
      </c>
      <c r="Q15" s="31">
        <f t="shared" si="6"/>
        <v>0</v>
      </c>
      <c r="R15" s="31">
        <f t="shared" si="7"/>
        <v>0</v>
      </c>
      <c r="S15" s="31">
        <f t="shared" si="8"/>
        <v>0</v>
      </c>
      <c r="T15" s="152">
        <f t="shared" si="9"/>
        <v>0</v>
      </c>
      <c r="U15" s="152">
        <f t="shared" si="10"/>
        <v>0</v>
      </c>
      <c r="V15" s="142">
        <f t="shared" si="11"/>
        <v>0</v>
      </c>
      <c r="W15" s="143">
        <v>2976</v>
      </c>
      <c r="X15" s="144">
        <f t="shared" si="12"/>
        <v>2976</v>
      </c>
      <c r="Y15" s="144" t="e">
        <f t="shared" si="13"/>
        <v>#REF!</v>
      </c>
      <c r="Z15" s="146">
        <f t="shared" si="14"/>
        <v>2380.8000000000002</v>
      </c>
      <c r="AA15" s="147">
        <f t="shared" si="15"/>
        <v>3868.8</v>
      </c>
      <c r="AB15" s="147" t="e">
        <f t="shared" si="16"/>
        <v>#REF!</v>
      </c>
      <c r="AC15" s="147" t="e">
        <f t="shared" si="17"/>
        <v>#REF!</v>
      </c>
      <c r="AD15" s="147" t="e">
        <f t="shared" si="18"/>
        <v>#REF!</v>
      </c>
      <c r="AE15" s="147" t="e">
        <f t="shared" si="19"/>
        <v>#REF!</v>
      </c>
      <c r="AF15" s="148" t="e">
        <f t="shared" si="20"/>
        <v>#REF!</v>
      </c>
      <c r="AH15" s="151"/>
      <c r="AI15" s="151"/>
      <c r="AJ15" s="151"/>
      <c r="AK15" s="151"/>
      <c r="AL15" s="151"/>
      <c r="AM15" s="153"/>
      <c r="AN15" s="153"/>
      <c r="AO15" s="151"/>
      <c r="AP15" s="151"/>
      <c r="AQ15" s="151"/>
      <c r="AR15" s="151"/>
      <c r="AS15" s="151"/>
      <c r="AT15" s="153"/>
      <c r="AU15" s="153"/>
      <c r="AV15" s="151"/>
      <c r="AW15" s="151"/>
      <c r="AX15" s="151"/>
      <c r="AY15" s="151"/>
      <c r="AZ15" s="151"/>
      <c r="BA15" s="153"/>
      <c r="BB15" s="153"/>
      <c r="BC15" s="151"/>
      <c r="BD15" s="151"/>
      <c r="BE15" s="151"/>
      <c r="BF15" s="151"/>
      <c r="BG15" s="151"/>
      <c r="BH15" s="153"/>
      <c r="BI15" s="153"/>
      <c r="BJ15" s="151"/>
      <c r="BK15" s="151"/>
      <c r="BL15" s="151"/>
      <c r="BM15" s="151"/>
      <c r="BN15" s="151"/>
      <c r="BO15" s="153"/>
      <c r="BP15" s="153"/>
      <c r="BQ15" s="151"/>
      <c r="BR15" s="151"/>
      <c r="BS15" s="151"/>
      <c r="BT15" s="151"/>
      <c r="BU15" s="151"/>
      <c r="BV15" s="153"/>
      <c r="BW15" s="153"/>
      <c r="BX15" s="151"/>
      <c r="BY15" s="151"/>
      <c r="BZ15" s="151"/>
      <c r="CA15" s="151"/>
      <c r="CB15" s="151"/>
      <c r="CC15" s="153"/>
      <c r="CD15" s="153"/>
      <c r="CE15" s="151"/>
      <c r="CF15" s="151"/>
      <c r="CG15" s="151"/>
      <c r="CH15" s="151"/>
      <c r="CI15" s="151"/>
      <c r="CJ15" s="153"/>
      <c r="CK15" s="153"/>
      <c r="CL15" s="151"/>
      <c r="CM15" s="151"/>
      <c r="CN15" s="151"/>
      <c r="CO15" s="151"/>
      <c r="CP15" s="151"/>
      <c r="CQ15" s="153"/>
      <c r="CR15" s="153"/>
    </row>
    <row r="16" spans="1:107" ht="12.75" customHeight="1">
      <c r="A16" s="132">
        <v>43528</v>
      </c>
      <c r="B16" s="133"/>
      <c r="C16" s="134" t="s">
        <v>56</v>
      </c>
      <c r="D16" s="135" t="s">
        <v>57</v>
      </c>
      <c r="E16" s="136">
        <v>0.52083333333333337</v>
      </c>
      <c r="F16" s="135" t="s">
        <v>52</v>
      </c>
      <c r="G16" s="137"/>
      <c r="H16" s="138">
        <v>5.5</v>
      </c>
      <c r="I16" s="139">
        <v>483</v>
      </c>
      <c r="J16" s="140">
        <f t="shared" si="1"/>
        <v>0</v>
      </c>
      <c r="K16" s="138">
        <f t="shared" si="21"/>
        <v>0</v>
      </c>
      <c r="L16" s="140">
        <f t="shared" si="2"/>
        <v>0</v>
      </c>
      <c r="M16" s="141">
        <v>5.0999999999999996</v>
      </c>
      <c r="N16" s="140">
        <f t="shared" si="3"/>
        <v>0</v>
      </c>
      <c r="O16" s="31">
        <f t="shared" si="4"/>
        <v>0</v>
      </c>
      <c r="P16" s="31">
        <f t="shared" si="5"/>
        <v>0</v>
      </c>
      <c r="Q16" s="31">
        <f t="shared" si="6"/>
        <v>0</v>
      </c>
      <c r="R16" s="31">
        <f t="shared" si="7"/>
        <v>0</v>
      </c>
      <c r="S16" s="31">
        <f t="shared" si="8"/>
        <v>0</v>
      </c>
      <c r="T16" s="152">
        <f t="shared" si="9"/>
        <v>0</v>
      </c>
      <c r="U16" s="152">
        <f t="shared" si="10"/>
        <v>0</v>
      </c>
      <c r="V16" s="142">
        <f t="shared" si="11"/>
        <v>0</v>
      </c>
      <c r="W16" s="143">
        <v>3348</v>
      </c>
      <c r="X16" s="144">
        <f t="shared" si="12"/>
        <v>3348</v>
      </c>
      <c r="Y16" s="144" t="e">
        <f t="shared" si="13"/>
        <v>#REF!</v>
      </c>
      <c r="Z16" s="146">
        <f t="shared" si="14"/>
        <v>2678.4</v>
      </c>
      <c r="AA16" s="147">
        <f t="shared" si="15"/>
        <v>4352.4000000000005</v>
      </c>
      <c r="AB16" s="147" t="e">
        <f t="shared" si="16"/>
        <v>#REF!</v>
      </c>
      <c r="AC16" s="147" t="e">
        <f t="shared" si="17"/>
        <v>#REF!</v>
      </c>
      <c r="AD16" s="147" t="e">
        <f t="shared" si="18"/>
        <v>#REF!</v>
      </c>
      <c r="AE16" s="147" t="e">
        <f t="shared" si="19"/>
        <v>#REF!</v>
      </c>
      <c r="AF16" s="148" t="e">
        <f t="shared" si="20"/>
        <v>#REF!</v>
      </c>
      <c r="AH16" s="151"/>
      <c r="AI16" s="151"/>
      <c r="AJ16" s="151"/>
      <c r="AK16" s="151"/>
      <c r="AL16" s="151"/>
      <c r="AM16" s="153"/>
      <c r="AN16" s="153"/>
      <c r="AO16" s="151"/>
      <c r="AP16" s="151"/>
      <c r="AQ16" s="151"/>
      <c r="AR16" s="151"/>
      <c r="AS16" s="151"/>
      <c r="AT16" s="153"/>
      <c r="AU16" s="153"/>
      <c r="AV16" s="151"/>
      <c r="AW16" s="151"/>
      <c r="AX16" s="151"/>
      <c r="AY16" s="151"/>
      <c r="AZ16" s="151"/>
      <c r="BA16" s="153"/>
      <c r="BB16" s="153"/>
      <c r="BC16" s="151"/>
      <c r="BD16" s="151"/>
      <c r="BE16" s="151"/>
      <c r="BF16" s="151"/>
      <c r="BG16" s="151"/>
      <c r="BH16" s="153"/>
      <c r="BI16" s="153"/>
      <c r="BJ16" s="151"/>
      <c r="BK16" s="151"/>
      <c r="BL16" s="151"/>
      <c r="BM16" s="151"/>
      <c r="BN16" s="151"/>
      <c r="BO16" s="153"/>
      <c r="BP16" s="153"/>
      <c r="BQ16" s="151"/>
      <c r="BR16" s="151"/>
      <c r="BS16" s="151"/>
      <c r="BT16" s="151"/>
      <c r="BU16" s="151"/>
      <c r="BV16" s="153"/>
      <c r="BW16" s="153"/>
      <c r="BX16" s="151"/>
      <c r="BY16" s="151"/>
      <c r="BZ16" s="151"/>
      <c r="CA16" s="151"/>
      <c r="CB16" s="151"/>
      <c r="CC16" s="153"/>
      <c r="CD16" s="153"/>
      <c r="CE16" s="151"/>
      <c r="CF16" s="151"/>
      <c r="CG16" s="151"/>
      <c r="CH16" s="151"/>
      <c r="CI16" s="151"/>
      <c r="CJ16" s="153"/>
      <c r="CK16" s="153"/>
      <c r="CL16" s="151"/>
      <c r="CM16" s="151"/>
      <c r="CN16" s="151"/>
      <c r="CO16" s="151"/>
      <c r="CP16" s="151"/>
      <c r="CQ16" s="153"/>
      <c r="CR16" s="153"/>
    </row>
    <row r="17" spans="1:96" ht="15">
      <c r="A17" s="132">
        <v>0</v>
      </c>
      <c r="B17" s="133"/>
      <c r="C17" s="134" t="s">
        <v>58</v>
      </c>
      <c r="D17" s="135" t="s">
        <v>51</v>
      </c>
      <c r="E17" s="136">
        <v>0.5625</v>
      </c>
      <c r="F17" s="135" t="s">
        <v>52</v>
      </c>
      <c r="G17" s="137"/>
      <c r="H17" s="138">
        <v>4.3</v>
      </c>
      <c r="I17" s="139">
        <v>483</v>
      </c>
      <c r="J17" s="140">
        <f t="shared" si="1"/>
        <v>0</v>
      </c>
      <c r="K17" s="138">
        <f t="shared" si="21"/>
        <v>0</v>
      </c>
      <c r="L17" s="140">
        <f t="shared" si="2"/>
        <v>0</v>
      </c>
      <c r="M17" s="141">
        <v>4</v>
      </c>
      <c r="N17" s="140">
        <f t="shared" si="3"/>
        <v>0</v>
      </c>
      <c r="O17" s="31">
        <f t="shared" si="4"/>
        <v>0</v>
      </c>
      <c r="P17" s="31">
        <f t="shared" si="5"/>
        <v>0</v>
      </c>
      <c r="Q17" s="31">
        <f t="shared" si="6"/>
        <v>0</v>
      </c>
      <c r="R17" s="31">
        <f t="shared" si="7"/>
        <v>0</v>
      </c>
      <c r="S17" s="31">
        <f t="shared" si="8"/>
        <v>0</v>
      </c>
      <c r="T17" s="152">
        <f t="shared" si="9"/>
        <v>0</v>
      </c>
      <c r="U17" s="152">
        <f t="shared" si="10"/>
        <v>0</v>
      </c>
      <c r="V17" s="142">
        <f t="shared" si="11"/>
        <v>0</v>
      </c>
      <c r="W17" s="143">
        <v>2604</v>
      </c>
      <c r="X17" s="144">
        <f t="shared" si="12"/>
        <v>2604</v>
      </c>
      <c r="Y17" s="144" t="e">
        <f t="shared" si="13"/>
        <v>#REF!</v>
      </c>
      <c r="Z17" s="146">
        <f t="shared" si="14"/>
        <v>2083.2000000000003</v>
      </c>
      <c r="AA17" s="147">
        <f t="shared" si="15"/>
        <v>3385.2000000000003</v>
      </c>
      <c r="AB17" s="147" t="e">
        <f t="shared" si="16"/>
        <v>#REF!</v>
      </c>
      <c r="AC17" s="147" t="e">
        <f t="shared" si="17"/>
        <v>#REF!</v>
      </c>
      <c r="AD17" s="147" t="e">
        <f t="shared" si="18"/>
        <v>#REF!</v>
      </c>
      <c r="AE17" s="147" t="e">
        <f t="shared" si="19"/>
        <v>#REF!</v>
      </c>
      <c r="AF17" s="148" t="e">
        <f t="shared" si="20"/>
        <v>#REF!</v>
      </c>
      <c r="AH17" s="151"/>
      <c r="AI17" s="151"/>
      <c r="AJ17" s="151"/>
      <c r="AK17" s="151"/>
      <c r="AL17" s="151"/>
      <c r="AM17" s="153"/>
      <c r="AN17" s="153"/>
      <c r="AO17" s="151"/>
      <c r="AP17" s="151"/>
      <c r="AQ17" s="151"/>
      <c r="AR17" s="151"/>
      <c r="AS17" s="151"/>
      <c r="AT17" s="153"/>
      <c r="AU17" s="153"/>
      <c r="AV17" s="151"/>
      <c r="AW17" s="151"/>
      <c r="AX17" s="151"/>
      <c r="AY17" s="151"/>
      <c r="AZ17" s="151"/>
      <c r="BA17" s="153"/>
      <c r="BB17" s="153"/>
      <c r="BC17" s="151"/>
      <c r="BD17" s="151"/>
      <c r="BE17" s="151"/>
      <c r="BF17" s="151"/>
      <c r="BG17" s="151"/>
      <c r="BH17" s="153"/>
      <c r="BI17" s="153"/>
      <c r="BJ17" s="151"/>
      <c r="BK17" s="151"/>
      <c r="BL17" s="151"/>
      <c r="BM17" s="151"/>
      <c r="BN17" s="151"/>
      <c r="BO17" s="153"/>
      <c r="BP17" s="153"/>
      <c r="BQ17" s="151"/>
      <c r="BR17" s="151"/>
      <c r="BS17" s="151"/>
      <c r="BT17" s="151"/>
      <c r="BU17" s="151"/>
      <c r="BV17" s="153"/>
      <c r="BW17" s="153"/>
      <c r="BX17" s="151"/>
      <c r="BY17" s="151"/>
      <c r="BZ17" s="151"/>
      <c r="CA17" s="151"/>
      <c r="CB17" s="151"/>
      <c r="CC17" s="153"/>
      <c r="CD17" s="153"/>
      <c r="CE17" s="151"/>
      <c r="CF17" s="151"/>
      <c r="CG17" s="151"/>
      <c r="CH17" s="151"/>
      <c r="CI17" s="151"/>
      <c r="CJ17" s="153"/>
      <c r="CK17" s="153"/>
      <c r="CL17" s="151"/>
      <c r="CM17" s="151"/>
      <c r="CN17" s="151"/>
      <c r="CO17" s="151"/>
      <c r="CP17" s="151"/>
      <c r="CQ17" s="153"/>
      <c r="CR17" s="153"/>
    </row>
    <row r="18" spans="1:96" ht="12.75" customHeight="1">
      <c r="A18" s="132">
        <v>43528</v>
      </c>
      <c r="B18" s="133" t="s">
        <v>49</v>
      </c>
      <c r="C18" s="134" t="s">
        <v>56</v>
      </c>
      <c r="D18" s="135" t="s">
        <v>57</v>
      </c>
      <c r="E18" s="136">
        <v>0.625</v>
      </c>
      <c r="F18" s="135" t="s">
        <v>52</v>
      </c>
      <c r="G18" s="137"/>
      <c r="H18" s="138">
        <v>5.5</v>
      </c>
      <c r="I18" s="139">
        <v>483</v>
      </c>
      <c r="J18" s="140">
        <f t="shared" si="1"/>
        <v>0</v>
      </c>
      <c r="K18" s="138">
        <f t="shared" si="21"/>
        <v>0</v>
      </c>
      <c r="L18" s="140">
        <f t="shared" si="2"/>
        <v>0</v>
      </c>
      <c r="M18" s="141">
        <v>5.0999999999999996</v>
      </c>
      <c r="N18" s="140">
        <f t="shared" si="3"/>
        <v>0</v>
      </c>
      <c r="O18" s="31">
        <f t="shared" si="4"/>
        <v>0</v>
      </c>
      <c r="P18" s="31">
        <f t="shared" si="5"/>
        <v>0</v>
      </c>
      <c r="Q18" s="31">
        <f t="shared" si="6"/>
        <v>0</v>
      </c>
      <c r="R18" s="31">
        <f t="shared" si="7"/>
        <v>0</v>
      </c>
      <c r="S18" s="31">
        <f t="shared" si="8"/>
        <v>0</v>
      </c>
      <c r="T18" s="152">
        <f t="shared" si="9"/>
        <v>0</v>
      </c>
      <c r="U18" s="152">
        <f t="shared" si="10"/>
        <v>0</v>
      </c>
      <c r="V18" s="142">
        <f t="shared" si="11"/>
        <v>0</v>
      </c>
      <c r="W18" s="143">
        <v>3348</v>
      </c>
      <c r="X18" s="144">
        <f t="shared" si="12"/>
        <v>3348</v>
      </c>
      <c r="Y18" s="144" t="e">
        <f t="shared" si="13"/>
        <v>#REF!</v>
      </c>
      <c r="Z18" s="146">
        <f t="shared" si="14"/>
        <v>2678.4</v>
      </c>
      <c r="AA18" s="147">
        <f t="shared" si="15"/>
        <v>4352.4000000000005</v>
      </c>
      <c r="AB18" s="147" t="e">
        <f t="shared" si="16"/>
        <v>#REF!</v>
      </c>
      <c r="AC18" s="147" t="e">
        <f t="shared" si="17"/>
        <v>#REF!</v>
      </c>
      <c r="AD18" s="147" t="e">
        <f t="shared" si="18"/>
        <v>#REF!</v>
      </c>
      <c r="AE18" s="147" t="e">
        <f t="shared" si="19"/>
        <v>#REF!</v>
      </c>
      <c r="AF18" s="148" t="e">
        <f t="shared" si="20"/>
        <v>#REF!</v>
      </c>
      <c r="AH18" s="151"/>
      <c r="AI18" s="151"/>
      <c r="AJ18" s="151"/>
      <c r="AK18" s="151"/>
      <c r="AL18" s="151"/>
      <c r="AM18" s="153"/>
      <c r="AN18" s="153"/>
      <c r="AO18" s="151"/>
      <c r="AP18" s="151"/>
      <c r="AQ18" s="151"/>
      <c r="AR18" s="151"/>
      <c r="AS18" s="151"/>
      <c r="AT18" s="153"/>
      <c r="AU18" s="153"/>
      <c r="AV18" s="151"/>
      <c r="AW18" s="151"/>
      <c r="AX18" s="151"/>
      <c r="AY18" s="151"/>
      <c r="AZ18" s="151"/>
      <c r="BA18" s="153"/>
      <c r="BB18" s="153"/>
      <c r="BC18" s="151"/>
      <c r="BD18" s="151"/>
      <c r="BE18" s="151"/>
      <c r="BF18" s="151"/>
      <c r="BG18" s="151"/>
      <c r="BH18" s="153"/>
      <c r="BI18" s="153"/>
      <c r="BJ18" s="151"/>
      <c r="BK18" s="151"/>
      <c r="BL18" s="151"/>
      <c r="BM18" s="151"/>
      <c r="BN18" s="151"/>
      <c r="BO18" s="153"/>
      <c r="BP18" s="153"/>
      <c r="BQ18" s="151"/>
      <c r="BR18" s="151"/>
      <c r="BS18" s="151"/>
      <c r="BT18" s="151"/>
      <c r="BU18" s="151"/>
      <c r="BV18" s="153"/>
      <c r="BW18" s="153"/>
      <c r="BX18" s="151"/>
      <c r="BY18" s="151"/>
      <c r="BZ18" s="151"/>
      <c r="CA18" s="151"/>
      <c r="CB18" s="151"/>
      <c r="CC18" s="153"/>
      <c r="CD18" s="153"/>
      <c r="CE18" s="151"/>
      <c r="CF18" s="151"/>
      <c r="CG18" s="151"/>
      <c r="CH18" s="151"/>
      <c r="CI18" s="151"/>
      <c r="CJ18" s="153"/>
      <c r="CK18" s="153"/>
      <c r="CL18" s="151"/>
      <c r="CM18" s="151"/>
      <c r="CN18" s="151"/>
      <c r="CO18" s="151"/>
      <c r="CP18" s="151"/>
      <c r="CQ18" s="153"/>
      <c r="CR18" s="153"/>
    </row>
    <row r="19" spans="1:96" ht="12.75" customHeight="1">
      <c r="A19" s="132">
        <v>0</v>
      </c>
      <c r="B19" s="133"/>
      <c r="C19" s="134" t="s">
        <v>58</v>
      </c>
      <c r="D19" s="135" t="s">
        <v>51</v>
      </c>
      <c r="E19" s="136">
        <v>0.625</v>
      </c>
      <c r="F19" s="135" t="s">
        <v>52</v>
      </c>
      <c r="G19" s="137"/>
      <c r="H19" s="138">
        <v>4.3</v>
      </c>
      <c r="I19" s="139">
        <v>575</v>
      </c>
      <c r="J19" s="140">
        <f t="shared" si="1"/>
        <v>0</v>
      </c>
      <c r="K19" s="138">
        <f t="shared" si="21"/>
        <v>0</v>
      </c>
      <c r="L19" s="140">
        <f t="shared" si="2"/>
        <v>0</v>
      </c>
      <c r="M19" s="141">
        <v>4</v>
      </c>
      <c r="N19" s="140">
        <f t="shared" si="3"/>
        <v>0</v>
      </c>
      <c r="O19" s="31">
        <f t="shared" si="4"/>
        <v>0</v>
      </c>
      <c r="P19" s="31">
        <f t="shared" si="5"/>
        <v>0</v>
      </c>
      <c r="Q19" s="31">
        <f t="shared" si="6"/>
        <v>0</v>
      </c>
      <c r="R19" s="31">
        <f t="shared" si="7"/>
        <v>0</v>
      </c>
      <c r="S19" s="31">
        <f t="shared" si="8"/>
        <v>0</v>
      </c>
      <c r="T19" s="152">
        <f t="shared" si="9"/>
        <v>0</v>
      </c>
      <c r="U19" s="152">
        <f t="shared" si="10"/>
        <v>0</v>
      </c>
      <c r="V19" s="142">
        <f t="shared" si="11"/>
        <v>0</v>
      </c>
      <c r="W19" s="143">
        <v>2604</v>
      </c>
      <c r="X19" s="144">
        <f t="shared" si="12"/>
        <v>2604</v>
      </c>
      <c r="Y19" s="144" t="e">
        <f t="shared" si="13"/>
        <v>#REF!</v>
      </c>
      <c r="Z19" s="146">
        <f t="shared" si="14"/>
        <v>2083.2000000000003</v>
      </c>
      <c r="AA19" s="147">
        <f t="shared" si="15"/>
        <v>3385.2000000000003</v>
      </c>
      <c r="AB19" s="147" t="e">
        <f t="shared" si="16"/>
        <v>#REF!</v>
      </c>
      <c r="AC19" s="147" t="e">
        <f t="shared" si="17"/>
        <v>#REF!</v>
      </c>
      <c r="AD19" s="147" t="e">
        <f t="shared" si="18"/>
        <v>#REF!</v>
      </c>
      <c r="AE19" s="147" t="e">
        <f t="shared" si="19"/>
        <v>#REF!</v>
      </c>
      <c r="AF19" s="148" t="e">
        <f t="shared" si="20"/>
        <v>#REF!</v>
      </c>
      <c r="AH19" s="151"/>
      <c r="AI19" s="151"/>
      <c r="AJ19" s="151"/>
      <c r="AK19" s="151"/>
      <c r="AL19" s="151"/>
      <c r="AM19" s="153"/>
      <c r="AN19" s="153"/>
      <c r="AO19" s="151"/>
      <c r="AP19" s="151"/>
      <c r="AQ19" s="151"/>
      <c r="AR19" s="151"/>
      <c r="AS19" s="151"/>
      <c r="AT19" s="153"/>
      <c r="AU19" s="153"/>
      <c r="AV19" s="151"/>
      <c r="AW19" s="151"/>
      <c r="AX19" s="151"/>
      <c r="AY19" s="151"/>
      <c r="AZ19" s="151"/>
      <c r="BA19" s="153"/>
      <c r="BB19" s="153"/>
      <c r="BC19" s="151"/>
      <c r="BD19" s="151"/>
      <c r="BE19" s="151"/>
      <c r="BF19" s="151"/>
      <c r="BG19" s="151"/>
      <c r="BH19" s="153"/>
      <c r="BI19" s="153"/>
      <c r="BJ19" s="151"/>
      <c r="BK19" s="151"/>
      <c r="BL19" s="151"/>
      <c r="BM19" s="151"/>
      <c r="BN19" s="151"/>
      <c r="BO19" s="153"/>
      <c r="BP19" s="153"/>
      <c r="BQ19" s="151"/>
      <c r="BR19" s="151"/>
      <c r="BS19" s="151"/>
      <c r="BT19" s="151"/>
      <c r="BU19" s="151"/>
      <c r="BV19" s="153"/>
      <c r="BW19" s="153"/>
      <c r="BX19" s="151"/>
      <c r="BY19" s="151"/>
      <c r="BZ19" s="151"/>
      <c r="CA19" s="151"/>
      <c r="CB19" s="151"/>
      <c r="CC19" s="153"/>
      <c r="CD19" s="153"/>
      <c r="CE19" s="151"/>
      <c r="CF19" s="151"/>
      <c r="CG19" s="151"/>
      <c r="CH19" s="151"/>
      <c r="CI19" s="151"/>
      <c r="CJ19" s="153"/>
      <c r="CK19" s="153"/>
      <c r="CL19" s="151"/>
      <c r="CM19" s="151"/>
      <c r="CN19" s="151"/>
      <c r="CO19" s="151"/>
      <c r="CP19" s="151"/>
      <c r="CQ19" s="153"/>
      <c r="CR19" s="153"/>
    </row>
    <row r="20" spans="1:96" ht="12.75" customHeight="1">
      <c r="A20" s="132">
        <v>0</v>
      </c>
      <c r="B20" s="133"/>
      <c r="C20" s="134" t="s">
        <v>58</v>
      </c>
      <c r="D20" s="135" t="s">
        <v>51</v>
      </c>
      <c r="E20" s="136">
        <v>0.66666666666666663</v>
      </c>
      <c r="F20" s="135" t="s">
        <v>52</v>
      </c>
      <c r="G20" s="137"/>
      <c r="H20" s="138">
        <v>4.3</v>
      </c>
      <c r="I20" s="139">
        <v>575</v>
      </c>
      <c r="J20" s="140">
        <f t="shared" si="1"/>
        <v>0</v>
      </c>
      <c r="K20" s="138">
        <f t="shared" si="21"/>
        <v>0</v>
      </c>
      <c r="L20" s="140">
        <f t="shared" si="2"/>
        <v>0</v>
      </c>
      <c r="M20" s="141">
        <v>4</v>
      </c>
      <c r="N20" s="140">
        <f t="shared" si="3"/>
        <v>0</v>
      </c>
      <c r="O20" s="31">
        <f t="shared" si="4"/>
        <v>0</v>
      </c>
      <c r="P20" s="31">
        <f t="shared" si="5"/>
        <v>0</v>
      </c>
      <c r="Q20" s="31">
        <f t="shared" si="6"/>
        <v>0</v>
      </c>
      <c r="R20" s="31">
        <f t="shared" si="7"/>
        <v>0</v>
      </c>
      <c r="S20" s="31">
        <f t="shared" si="8"/>
        <v>0</v>
      </c>
      <c r="T20" s="152">
        <f t="shared" si="9"/>
        <v>0</v>
      </c>
      <c r="U20" s="152">
        <f t="shared" si="10"/>
        <v>0</v>
      </c>
      <c r="V20" s="142">
        <f t="shared" si="11"/>
        <v>0</v>
      </c>
      <c r="W20" s="143">
        <v>2604</v>
      </c>
      <c r="X20" s="144">
        <f t="shared" si="12"/>
        <v>2604</v>
      </c>
      <c r="Y20" s="144" t="e">
        <f t="shared" si="13"/>
        <v>#REF!</v>
      </c>
      <c r="Z20" s="146">
        <f t="shared" si="14"/>
        <v>2083.2000000000003</v>
      </c>
      <c r="AA20" s="147">
        <f t="shared" si="15"/>
        <v>3385.2000000000003</v>
      </c>
      <c r="AB20" s="147" t="e">
        <f t="shared" si="16"/>
        <v>#REF!</v>
      </c>
      <c r="AC20" s="147" t="e">
        <f t="shared" si="17"/>
        <v>#REF!</v>
      </c>
      <c r="AD20" s="147" t="e">
        <f t="shared" si="18"/>
        <v>#REF!</v>
      </c>
      <c r="AE20" s="147" t="e">
        <f t="shared" si="19"/>
        <v>#REF!</v>
      </c>
      <c r="AF20" s="148" t="e">
        <f t="shared" si="20"/>
        <v>#REF!</v>
      </c>
      <c r="AH20" s="151"/>
      <c r="AI20" s="151"/>
      <c r="AJ20" s="151"/>
      <c r="AK20" s="151"/>
      <c r="AL20" s="151"/>
      <c r="AM20" s="153"/>
      <c r="AN20" s="153"/>
      <c r="AO20" s="151"/>
      <c r="AP20" s="151"/>
      <c r="AQ20" s="151"/>
      <c r="AR20" s="151"/>
      <c r="AS20" s="151"/>
      <c r="AT20" s="153"/>
      <c r="AU20" s="153"/>
      <c r="AV20" s="151"/>
      <c r="AW20" s="151"/>
      <c r="AX20" s="151"/>
      <c r="AY20" s="151"/>
      <c r="AZ20" s="151"/>
      <c r="BA20" s="153"/>
      <c r="BB20" s="153"/>
      <c r="BC20" s="151"/>
      <c r="BD20" s="151"/>
      <c r="BE20" s="151"/>
      <c r="BF20" s="151"/>
      <c r="BG20" s="151"/>
      <c r="BH20" s="153"/>
      <c r="BI20" s="153"/>
      <c r="BJ20" s="151"/>
      <c r="BK20" s="151"/>
      <c r="BL20" s="151"/>
      <c r="BM20" s="151"/>
      <c r="BN20" s="151"/>
      <c r="BO20" s="153"/>
      <c r="BP20" s="153"/>
      <c r="BQ20" s="151"/>
      <c r="BR20" s="151"/>
      <c r="BS20" s="151"/>
      <c r="BT20" s="151"/>
      <c r="BU20" s="151"/>
      <c r="BV20" s="153"/>
      <c r="BW20" s="153"/>
      <c r="BX20" s="151"/>
      <c r="BY20" s="151"/>
      <c r="BZ20" s="151"/>
      <c r="CA20" s="151"/>
      <c r="CB20" s="151"/>
      <c r="CC20" s="153"/>
      <c r="CD20" s="153"/>
      <c r="CE20" s="151"/>
      <c r="CF20" s="151"/>
      <c r="CG20" s="151"/>
      <c r="CH20" s="151"/>
      <c r="CI20" s="151"/>
      <c r="CJ20" s="153"/>
      <c r="CK20" s="153"/>
      <c r="CL20" s="151"/>
      <c r="CM20" s="151"/>
      <c r="CN20" s="151"/>
      <c r="CO20" s="151"/>
      <c r="CP20" s="151"/>
      <c r="CQ20" s="153"/>
      <c r="CR20" s="153"/>
    </row>
    <row r="21" spans="1:96" ht="15">
      <c r="A21" s="132">
        <v>43528</v>
      </c>
      <c r="B21" s="133"/>
      <c r="C21" s="134" t="s">
        <v>56</v>
      </c>
      <c r="D21" s="135" t="s">
        <v>57</v>
      </c>
      <c r="E21" s="136">
        <v>0.70833333333333337</v>
      </c>
      <c r="F21" s="135" t="s">
        <v>59</v>
      </c>
      <c r="G21" s="137"/>
      <c r="H21" s="138">
        <v>7.4</v>
      </c>
      <c r="I21" s="139">
        <v>575</v>
      </c>
      <c r="J21" s="140">
        <f t="shared" si="1"/>
        <v>0</v>
      </c>
      <c r="K21" s="138">
        <f t="shared" si="21"/>
        <v>0</v>
      </c>
      <c r="L21" s="140">
        <f t="shared" si="2"/>
        <v>0</v>
      </c>
      <c r="M21" s="141">
        <v>6.8</v>
      </c>
      <c r="N21" s="140">
        <f t="shared" si="3"/>
        <v>0</v>
      </c>
      <c r="O21" s="31">
        <f t="shared" si="4"/>
        <v>0</v>
      </c>
      <c r="P21" s="31">
        <f t="shared" si="5"/>
        <v>0</v>
      </c>
      <c r="Q21" s="31">
        <f t="shared" si="6"/>
        <v>0</v>
      </c>
      <c r="R21" s="31">
        <f t="shared" si="7"/>
        <v>0</v>
      </c>
      <c r="S21" s="31">
        <f t="shared" si="8"/>
        <v>0</v>
      </c>
      <c r="T21" s="152">
        <f t="shared" si="9"/>
        <v>0</v>
      </c>
      <c r="U21" s="152">
        <f t="shared" si="10"/>
        <v>0</v>
      </c>
      <c r="V21" s="142">
        <f t="shared" si="11"/>
        <v>0</v>
      </c>
      <c r="W21" s="143">
        <v>5340</v>
      </c>
      <c r="X21" s="144">
        <f t="shared" si="12"/>
        <v>5340</v>
      </c>
      <c r="Y21" s="144" t="e">
        <f t="shared" si="13"/>
        <v>#REF!</v>
      </c>
      <c r="Z21" s="146">
        <f t="shared" si="14"/>
        <v>4272</v>
      </c>
      <c r="AA21" s="147">
        <f t="shared" si="15"/>
        <v>6942</v>
      </c>
      <c r="AB21" s="147" t="e">
        <f t="shared" si="16"/>
        <v>#REF!</v>
      </c>
      <c r="AC21" s="147" t="e">
        <f t="shared" si="17"/>
        <v>#REF!</v>
      </c>
      <c r="AD21" s="147" t="e">
        <f t="shared" si="18"/>
        <v>#REF!</v>
      </c>
      <c r="AE21" s="147" t="e">
        <f t="shared" si="19"/>
        <v>#REF!</v>
      </c>
      <c r="AF21" s="148" t="e">
        <f t="shared" si="20"/>
        <v>#REF!</v>
      </c>
      <c r="AH21" s="151"/>
      <c r="AI21" s="151"/>
      <c r="AJ21" s="151"/>
      <c r="AK21" s="151"/>
      <c r="AL21" s="151"/>
      <c r="AM21" s="153"/>
      <c r="AN21" s="153"/>
      <c r="AO21" s="151"/>
      <c r="AP21" s="151"/>
      <c r="AQ21" s="151"/>
      <c r="AR21" s="151"/>
      <c r="AS21" s="151"/>
      <c r="AT21" s="153"/>
      <c r="AU21" s="153"/>
      <c r="AV21" s="151"/>
      <c r="AW21" s="151"/>
      <c r="AX21" s="151"/>
      <c r="AY21" s="151"/>
      <c r="AZ21" s="151"/>
      <c r="BA21" s="153"/>
      <c r="BB21" s="153"/>
      <c r="BC21" s="151"/>
      <c r="BD21" s="151"/>
      <c r="BE21" s="151"/>
      <c r="BF21" s="151"/>
      <c r="BG21" s="151"/>
      <c r="BH21" s="153"/>
      <c r="BI21" s="153"/>
      <c r="BJ21" s="151"/>
      <c r="BK21" s="151"/>
      <c r="BL21" s="151"/>
      <c r="BM21" s="151"/>
      <c r="BN21" s="151"/>
      <c r="BO21" s="153"/>
      <c r="BP21" s="153"/>
      <c r="BQ21" s="151"/>
      <c r="BR21" s="151"/>
      <c r="BS21" s="151"/>
      <c r="BT21" s="151"/>
      <c r="BU21" s="151"/>
      <c r="BV21" s="153"/>
      <c r="BW21" s="153"/>
      <c r="BX21" s="151"/>
      <c r="BY21" s="151"/>
      <c r="BZ21" s="151"/>
      <c r="CA21" s="151"/>
      <c r="CB21" s="151"/>
      <c r="CC21" s="153"/>
      <c r="CD21" s="153"/>
      <c r="CE21" s="151"/>
      <c r="CF21" s="151"/>
      <c r="CG21" s="151"/>
      <c r="CH21" s="151"/>
      <c r="CI21" s="151"/>
      <c r="CJ21" s="153"/>
      <c r="CK21" s="153"/>
      <c r="CL21" s="151"/>
      <c r="CM21" s="151"/>
      <c r="CN21" s="151"/>
      <c r="CO21" s="151"/>
      <c r="CP21" s="151"/>
      <c r="CQ21" s="153"/>
      <c r="CR21" s="153"/>
    </row>
    <row r="22" spans="1:96" ht="12.75" customHeight="1">
      <c r="A22" s="132">
        <v>0</v>
      </c>
      <c r="B22" s="133"/>
      <c r="C22" s="134" t="s">
        <v>60</v>
      </c>
      <c r="D22" s="135" t="s">
        <v>51</v>
      </c>
      <c r="E22" s="136">
        <v>0.70833333333333337</v>
      </c>
      <c r="F22" s="135" t="s">
        <v>59</v>
      </c>
      <c r="G22" s="137"/>
      <c r="H22" s="138">
        <v>7.4</v>
      </c>
      <c r="I22" s="139">
        <v>658</v>
      </c>
      <c r="J22" s="140">
        <f t="shared" si="1"/>
        <v>0</v>
      </c>
      <c r="K22" s="138">
        <f t="shared" si="21"/>
        <v>0</v>
      </c>
      <c r="L22" s="140">
        <f t="shared" si="2"/>
        <v>0</v>
      </c>
      <c r="M22" s="141">
        <v>6.8</v>
      </c>
      <c r="N22" s="140">
        <f t="shared" si="3"/>
        <v>0</v>
      </c>
      <c r="O22" s="31">
        <f t="shared" si="4"/>
        <v>0</v>
      </c>
      <c r="P22" s="31">
        <f t="shared" si="5"/>
        <v>0</v>
      </c>
      <c r="Q22" s="31">
        <f t="shared" si="6"/>
        <v>0</v>
      </c>
      <c r="R22" s="31">
        <f t="shared" si="7"/>
        <v>0</v>
      </c>
      <c r="S22" s="31">
        <f t="shared" si="8"/>
        <v>0</v>
      </c>
      <c r="T22" s="152">
        <f t="shared" si="9"/>
        <v>0</v>
      </c>
      <c r="U22" s="152">
        <f t="shared" si="10"/>
        <v>0</v>
      </c>
      <c r="V22" s="142">
        <f t="shared" si="11"/>
        <v>0</v>
      </c>
      <c r="W22" s="143">
        <v>5340</v>
      </c>
      <c r="X22" s="144">
        <f t="shared" si="12"/>
        <v>5340</v>
      </c>
      <c r="Y22" s="144" t="e">
        <f t="shared" si="13"/>
        <v>#REF!</v>
      </c>
      <c r="Z22" s="146">
        <f t="shared" si="14"/>
        <v>4272</v>
      </c>
      <c r="AA22" s="147">
        <f t="shared" si="15"/>
        <v>6942</v>
      </c>
      <c r="AB22" s="147" t="e">
        <f t="shared" si="16"/>
        <v>#REF!</v>
      </c>
      <c r="AC22" s="147" t="e">
        <f t="shared" si="17"/>
        <v>#REF!</v>
      </c>
      <c r="AD22" s="147" t="e">
        <f t="shared" si="18"/>
        <v>#REF!</v>
      </c>
      <c r="AE22" s="147" t="e">
        <f t="shared" si="19"/>
        <v>#REF!</v>
      </c>
      <c r="AF22" s="148" t="e">
        <f t="shared" si="20"/>
        <v>#REF!</v>
      </c>
      <c r="AH22" s="154"/>
      <c r="AI22" s="154"/>
      <c r="AJ22" s="154"/>
      <c r="AK22" s="154"/>
      <c r="AL22" s="154"/>
      <c r="AM22" s="155"/>
      <c r="AN22" s="155"/>
      <c r="AO22" s="154"/>
      <c r="AP22" s="154"/>
      <c r="AQ22" s="154"/>
      <c r="AR22" s="154"/>
      <c r="AS22" s="154"/>
      <c r="AT22" s="155"/>
      <c r="AU22" s="155"/>
      <c r="AV22" s="154"/>
      <c r="AW22" s="154"/>
      <c r="AX22" s="154"/>
      <c r="AY22" s="154"/>
      <c r="AZ22" s="151"/>
      <c r="BA22" s="153"/>
      <c r="BB22" s="153"/>
      <c r="BC22" s="154"/>
      <c r="BD22" s="154"/>
      <c r="BE22" s="154"/>
      <c r="BF22" s="154"/>
      <c r="BG22" s="151"/>
      <c r="BH22" s="155"/>
      <c r="BI22" s="155"/>
      <c r="BJ22" s="154"/>
      <c r="BK22" s="154"/>
      <c r="BL22" s="154"/>
      <c r="BM22" s="154"/>
      <c r="BN22" s="151"/>
      <c r="BO22" s="155"/>
      <c r="BP22" s="155"/>
      <c r="BQ22" s="154"/>
      <c r="BR22" s="154"/>
      <c r="BS22" s="154"/>
      <c r="BT22" s="154"/>
      <c r="BU22" s="154"/>
      <c r="BV22" s="155"/>
      <c r="BW22" s="155"/>
      <c r="BX22" s="154"/>
      <c r="BY22" s="154"/>
      <c r="BZ22" s="154"/>
      <c r="CA22" s="151"/>
      <c r="CB22" s="151"/>
      <c r="CC22" s="155"/>
      <c r="CD22" s="155"/>
      <c r="CE22" s="154"/>
      <c r="CF22" s="154"/>
      <c r="CG22" s="154"/>
      <c r="CH22" s="154"/>
      <c r="CI22" s="151"/>
      <c r="CJ22" s="155"/>
      <c r="CK22" s="155"/>
      <c r="CL22" s="154"/>
      <c r="CM22" s="154"/>
      <c r="CN22" s="154"/>
      <c r="CO22" s="154"/>
      <c r="CP22" s="151"/>
      <c r="CQ22" s="155"/>
      <c r="CR22" s="155"/>
    </row>
    <row r="23" spans="1:96" ht="12.75" customHeight="1">
      <c r="A23" s="132">
        <v>0</v>
      </c>
      <c r="B23" s="133"/>
      <c r="C23" s="134" t="s">
        <v>61</v>
      </c>
      <c r="D23" s="135" t="s">
        <v>51</v>
      </c>
      <c r="E23" s="136">
        <v>0.72916666666666663</v>
      </c>
      <c r="F23" s="135" t="s">
        <v>59</v>
      </c>
      <c r="G23" s="137"/>
      <c r="H23" s="138">
        <v>8</v>
      </c>
      <c r="I23" s="139">
        <v>658</v>
      </c>
      <c r="J23" s="140">
        <f t="shared" si="1"/>
        <v>0</v>
      </c>
      <c r="K23" s="138">
        <f t="shared" si="21"/>
        <v>0</v>
      </c>
      <c r="L23" s="140">
        <f t="shared" si="2"/>
        <v>0</v>
      </c>
      <c r="M23" s="141">
        <v>7.3</v>
      </c>
      <c r="N23" s="140">
        <f t="shared" si="3"/>
        <v>0</v>
      </c>
      <c r="O23" s="31">
        <f t="shared" si="4"/>
        <v>0</v>
      </c>
      <c r="P23" s="31">
        <f t="shared" si="5"/>
        <v>0</v>
      </c>
      <c r="Q23" s="31">
        <f t="shared" si="6"/>
        <v>0</v>
      </c>
      <c r="R23" s="31">
        <f t="shared" si="7"/>
        <v>0</v>
      </c>
      <c r="S23" s="31">
        <f t="shared" si="8"/>
        <v>0</v>
      </c>
      <c r="T23" s="152">
        <f t="shared" si="9"/>
        <v>0</v>
      </c>
      <c r="U23" s="152">
        <f t="shared" si="10"/>
        <v>0</v>
      </c>
      <c r="V23" s="142">
        <f t="shared" si="11"/>
        <v>0</v>
      </c>
      <c r="W23" s="143">
        <v>5785</v>
      </c>
      <c r="X23" s="144">
        <f t="shared" si="12"/>
        <v>5785</v>
      </c>
      <c r="Y23" s="144" t="e">
        <f t="shared" si="13"/>
        <v>#REF!</v>
      </c>
      <c r="Z23" s="146">
        <f t="shared" si="14"/>
        <v>4628</v>
      </c>
      <c r="AA23" s="147">
        <f t="shared" si="15"/>
        <v>7520.5</v>
      </c>
      <c r="AB23" s="147" t="e">
        <f t="shared" si="16"/>
        <v>#REF!</v>
      </c>
      <c r="AC23" s="147" t="e">
        <f t="shared" si="17"/>
        <v>#REF!</v>
      </c>
      <c r="AD23" s="147" t="e">
        <f t="shared" si="18"/>
        <v>#REF!</v>
      </c>
      <c r="AE23" s="147" t="e">
        <f t="shared" si="19"/>
        <v>#REF!</v>
      </c>
      <c r="AF23" s="148" t="e">
        <f t="shared" si="20"/>
        <v>#REF!</v>
      </c>
      <c r="AH23" s="154"/>
      <c r="AI23" s="154"/>
      <c r="AJ23" s="154"/>
      <c r="AK23" s="154"/>
      <c r="AL23" s="154"/>
      <c r="AM23" s="155"/>
      <c r="AN23" s="155"/>
      <c r="AO23" s="154"/>
      <c r="AP23" s="154"/>
      <c r="AQ23" s="154"/>
      <c r="AR23" s="154"/>
      <c r="AS23" s="154"/>
      <c r="AT23" s="155"/>
      <c r="AU23" s="155"/>
      <c r="AV23" s="154"/>
      <c r="AW23" s="154"/>
      <c r="AX23" s="154"/>
      <c r="AY23" s="154"/>
      <c r="AZ23" s="154"/>
      <c r="BA23" s="153"/>
      <c r="BB23" s="153"/>
      <c r="BC23" s="154"/>
      <c r="BD23" s="154"/>
      <c r="BE23" s="154"/>
      <c r="BF23" s="154"/>
      <c r="BG23" s="154"/>
      <c r="BH23" s="155"/>
      <c r="BI23" s="155"/>
      <c r="BJ23" s="154"/>
      <c r="BK23" s="154"/>
      <c r="BL23" s="154"/>
      <c r="BM23" s="154"/>
      <c r="BN23" s="154"/>
      <c r="BO23" s="155"/>
      <c r="BP23" s="155"/>
      <c r="BQ23" s="154"/>
      <c r="BR23" s="154"/>
      <c r="BS23" s="154"/>
      <c r="BT23" s="154"/>
      <c r="BU23" s="154"/>
      <c r="BV23" s="155"/>
      <c r="BW23" s="155"/>
      <c r="BX23" s="154"/>
      <c r="BY23" s="154"/>
      <c r="BZ23" s="154"/>
      <c r="CA23" s="154"/>
      <c r="CB23" s="151"/>
      <c r="CC23" s="155"/>
      <c r="CD23" s="155"/>
      <c r="CE23" s="154"/>
      <c r="CF23" s="154"/>
      <c r="CG23" s="154"/>
      <c r="CH23" s="154"/>
      <c r="CI23" s="151"/>
      <c r="CJ23" s="155"/>
      <c r="CK23" s="155"/>
      <c r="CL23" s="154"/>
      <c r="CM23" s="154"/>
      <c r="CN23" s="154"/>
      <c r="CO23" s="154"/>
      <c r="CP23" s="151"/>
      <c r="CQ23" s="155"/>
      <c r="CR23" s="155"/>
    </row>
    <row r="24" spans="1:96" ht="12.75" customHeight="1">
      <c r="A24" s="132">
        <v>0</v>
      </c>
      <c r="B24" s="133"/>
      <c r="C24" s="134" t="s">
        <v>58</v>
      </c>
      <c r="D24" s="135" t="s">
        <v>51</v>
      </c>
      <c r="E24" s="136">
        <v>0.75</v>
      </c>
      <c r="F24" s="135" t="s">
        <v>59</v>
      </c>
      <c r="G24" s="137"/>
      <c r="H24" s="138">
        <v>8.6</v>
      </c>
      <c r="I24" s="139">
        <v>658</v>
      </c>
      <c r="J24" s="140">
        <f t="shared" si="1"/>
        <v>0</v>
      </c>
      <c r="K24" s="138">
        <f t="shared" si="21"/>
        <v>0</v>
      </c>
      <c r="L24" s="140">
        <f t="shared" si="2"/>
        <v>0</v>
      </c>
      <c r="M24" s="141">
        <v>7.9</v>
      </c>
      <c r="N24" s="140">
        <f t="shared" si="3"/>
        <v>0</v>
      </c>
      <c r="O24" s="31">
        <f t="shared" si="4"/>
        <v>0</v>
      </c>
      <c r="P24" s="31">
        <f t="shared" si="5"/>
        <v>0</v>
      </c>
      <c r="Q24" s="31">
        <f t="shared" si="6"/>
        <v>0</v>
      </c>
      <c r="R24" s="31">
        <f t="shared" si="7"/>
        <v>0</v>
      </c>
      <c r="S24" s="31">
        <f t="shared" si="8"/>
        <v>0</v>
      </c>
      <c r="T24" s="152">
        <f t="shared" si="9"/>
        <v>0</v>
      </c>
      <c r="U24" s="152">
        <f t="shared" si="10"/>
        <v>0</v>
      </c>
      <c r="V24" s="142">
        <f t="shared" si="11"/>
        <v>0</v>
      </c>
      <c r="W24" s="143">
        <v>6230</v>
      </c>
      <c r="X24" s="144">
        <f t="shared" si="12"/>
        <v>6230</v>
      </c>
      <c r="Y24" s="144" t="e">
        <f t="shared" si="13"/>
        <v>#REF!</v>
      </c>
      <c r="Z24" s="146">
        <f t="shared" si="14"/>
        <v>4984</v>
      </c>
      <c r="AA24" s="147">
        <f t="shared" si="15"/>
        <v>8099</v>
      </c>
      <c r="AB24" s="147" t="e">
        <f t="shared" si="16"/>
        <v>#REF!</v>
      </c>
      <c r="AC24" s="147" t="e">
        <f t="shared" si="17"/>
        <v>#REF!</v>
      </c>
      <c r="AD24" s="147" t="e">
        <f t="shared" si="18"/>
        <v>#REF!</v>
      </c>
      <c r="AE24" s="147" t="e">
        <f t="shared" si="19"/>
        <v>#REF!</v>
      </c>
      <c r="AF24" s="148" t="e">
        <f t="shared" si="20"/>
        <v>#REF!</v>
      </c>
      <c r="AH24" s="156"/>
      <c r="AI24" s="156"/>
      <c r="AJ24" s="156"/>
      <c r="AK24" s="156"/>
      <c r="AL24" s="156"/>
      <c r="AM24" s="155"/>
      <c r="AN24" s="155"/>
      <c r="AO24" s="156"/>
      <c r="AP24" s="156"/>
      <c r="AQ24" s="156"/>
      <c r="AR24" s="156"/>
      <c r="AS24" s="156"/>
      <c r="AT24" s="155"/>
      <c r="AU24" s="155"/>
      <c r="AV24" s="154"/>
      <c r="AW24" s="154"/>
      <c r="AX24" s="156"/>
      <c r="AY24" s="156"/>
      <c r="AZ24" s="157"/>
      <c r="BA24" s="153"/>
      <c r="BB24" s="153"/>
      <c r="BC24" s="154"/>
      <c r="BD24" s="154"/>
      <c r="BE24" s="156"/>
      <c r="BF24" s="156"/>
      <c r="BG24" s="157"/>
      <c r="BH24" s="155"/>
      <c r="BI24" s="155"/>
      <c r="BJ24" s="154"/>
      <c r="BK24" s="154"/>
      <c r="BL24" s="156"/>
      <c r="BM24" s="156"/>
      <c r="BN24" s="157"/>
      <c r="BO24" s="155"/>
      <c r="BP24" s="155"/>
      <c r="BQ24" s="154"/>
      <c r="BR24" s="154"/>
      <c r="BS24" s="156"/>
      <c r="BT24" s="156"/>
      <c r="BU24" s="157"/>
      <c r="BV24" s="155"/>
      <c r="BW24" s="155"/>
      <c r="BX24" s="154"/>
      <c r="BY24" s="154"/>
      <c r="BZ24" s="156"/>
      <c r="CA24" s="156"/>
      <c r="CB24" s="157"/>
      <c r="CC24" s="155"/>
      <c r="CD24" s="155"/>
      <c r="CE24" s="154"/>
      <c r="CF24" s="154"/>
      <c r="CG24" s="156"/>
      <c r="CH24" s="156"/>
      <c r="CI24" s="157"/>
      <c r="CJ24" s="155"/>
      <c r="CK24" s="155"/>
      <c r="CL24" s="154"/>
      <c r="CM24" s="154"/>
      <c r="CN24" s="156"/>
      <c r="CO24" s="156"/>
      <c r="CP24" s="157"/>
      <c r="CQ24" s="155"/>
      <c r="CR24" s="155"/>
    </row>
    <row r="25" spans="1:96" ht="15">
      <c r="A25" s="132">
        <v>0</v>
      </c>
      <c r="B25" s="133"/>
      <c r="C25" s="134" t="s">
        <v>62</v>
      </c>
      <c r="D25" s="135" t="s">
        <v>51</v>
      </c>
      <c r="E25" s="136">
        <v>0.79166666666666663</v>
      </c>
      <c r="F25" s="135" t="s">
        <v>63</v>
      </c>
      <c r="G25" s="137"/>
      <c r="H25" s="138">
        <v>15.7</v>
      </c>
      <c r="I25" s="139">
        <v>658</v>
      </c>
      <c r="J25" s="140">
        <f t="shared" si="1"/>
        <v>0</v>
      </c>
      <c r="K25" s="138">
        <f t="shared" si="21"/>
        <v>0</v>
      </c>
      <c r="L25" s="140">
        <f t="shared" si="2"/>
        <v>0</v>
      </c>
      <c r="M25" s="141">
        <v>14.2</v>
      </c>
      <c r="N25" s="140">
        <f t="shared" si="3"/>
        <v>0</v>
      </c>
      <c r="O25" s="31">
        <f t="shared" si="4"/>
        <v>0</v>
      </c>
      <c r="P25" s="31">
        <f t="shared" si="5"/>
        <v>0</v>
      </c>
      <c r="Q25" s="31">
        <f t="shared" si="6"/>
        <v>0</v>
      </c>
      <c r="R25" s="31">
        <f t="shared" si="7"/>
        <v>0</v>
      </c>
      <c r="S25" s="31">
        <f t="shared" si="8"/>
        <v>0</v>
      </c>
      <c r="T25" s="152">
        <f t="shared" si="9"/>
        <v>0</v>
      </c>
      <c r="U25" s="152">
        <f t="shared" si="10"/>
        <v>0</v>
      </c>
      <c r="V25" s="142">
        <f t="shared" si="11"/>
        <v>0</v>
      </c>
      <c r="W25" s="143">
        <v>13100</v>
      </c>
      <c r="X25" s="144">
        <f t="shared" si="12"/>
        <v>13100</v>
      </c>
      <c r="Y25" s="144" t="e">
        <f t="shared" si="13"/>
        <v>#REF!</v>
      </c>
      <c r="Z25" s="146">
        <f t="shared" si="14"/>
        <v>10480</v>
      </c>
      <c r="AA25" s="147">
        <f t="shared" si="15"/>
        <v>17030</v>
      </c>
      <c r="AB25" s="147" t="e">
        <f t="shared" si="16"/>
        <v>#REF!</v>
      </c>
      <c r="AC25" s="147" t="e">
        <f t="shared" si="17"/>
        <v>#REF!</v>
      </c>
      <c r="AD25" s="147" t="e">
        <f t="shared" si="18"/>
        <v>#REF!</v>
      </c>
      <c r="AE25" s="147" t="e">
        <f t="shared" si="19"/>
        <v>#REF!</v>
      </c>
      <c r="AF25" s="148" t="e">
        <f t="shared" si="20"/>
        <v>#REF!</v>
      </c>
      <c r="AH25" s="156"/>
      <c r="AI25" s="156"/>
      <c r="AJ25" s="156"/>
      <c r="AK25" s="156"/>
      <c r="AL25" s="156"/>
      <c r="AM25" s="155"/>
      <c r="AN25" s="155"/>
      <c r="AO25" s="156"/>
      <c r="AP25" s="156"/>
      <c r="AQ25" s="156"/>
      <c r="AR25" s="156"/>
      <c r="AS25" s="156"/>
      <c r="AT25" s="155"/>
      <c r="AU25" s="155"/>
      <c r="AV25" s="156"/>
      <c r="AW25" s="156"/>
      <c r="AX25" s="154"/>
      <c r="AY25" s="156"/>
      <c r="AZ25" s="157"/>
      <c r="BA25" s="153"/>
      <c r="BB25" s="153"/>
      <c r="BC25" s="156"/>
      <c r="BD25" s="156"/>
      <c r="BE25" s="154"/>
      <c r="BF25" s="156"/>
      <c r="BG25" s="157"/>
      <c r="BH25" s="155"/>
      <c r="BI25" s="155"/>
      <c r="BJ25" s="156"/>
      <c r="BK25" s="156"/>
      <c r="BL25" s="154"/>
      <c r="BM25" s="156"/>
      <c r="BN25" s="157"/>
      <c r="BO25" s="155"/>
      <c r="BP25" s="155"/>
      <c r="BQ25" s="156"/>
      <c r="BR25" s="156"/>
      <c r="BS25" s="154"/>
      <c r="BT25" s="156"/>
      <c r="BU25" s="157"/>
      <c r="BV25" s="155"/>
      <c r="BW25" s="155"/>
      <c r="BX25" s="156"/>
      <c r="BY25" s="156"/>
      <c r="BZ25" s="154"/>
      <c r="CA25" s="156"/>
      <c r="CB25" s="157"/>
      <c r="CC25" s="155"/>
      <c r="CD25" s="155"/>
      <c r="CE25" s="156"/>
      <c r="CF25" s="156"/>
      <c r="CG25" s="154"/>
      <c r="CH25" s="156"/>
      <c r="CI25" s="157"/>
      <c r="CJ25" s="155"/>
      <c r="CK25" s="155"/>
      <c r="CL25" s="156"/>
      <c r="CM25" s="156"/>
      <c r="CN25" s="154"/>
      <c r="CO25" s="156"/>
      <c r="CP25" s="157"/>
      <c r="CQ25" s="155"/>
      <c r="CR25" s="155"/>
    </row>
    <row r="26" spans="1:96" ht="12.75" customHeight="1">
      <c r="A26" s="132">
        <v>0</v>
      </c>
      <c r="B26" s="133"/>
      <c r="C26" s="134" t="s">
        <v>64</v>
      </c>
      <c r="D26" s="135" t="s">
        <v>51</v>
      </c>
      <c r="E26" s="136">
        <v>0.83333333333333337</v>
      </c>
      <c r="F26" s="135" t="s">
        <v>63</v>
      </c>
      <c r="G26" s="137"/>
      <c r="H26" s="138">
        <v>15.1</v>
      </c>
      <c r="I26" s="139">
        <v>658</v>
      </c>
      <c r="J26" s="140">
        <f t="shared" si="1"/>
        <v>0</v>
      </c>
      <c r="K26" s="138">
        <f t="shared" si="21"/>
        <v>0</v>
      </c>
      <c r="L26" s="140">
        <f t="shared" si="2"/>
        <v>0</v>
      </c>
      <c r="M26" s="141">
        <v>13.7</v>
      </c>
      <c r="N26" s="140">
        <f t="shared" si="3"/>
        <v>0</v>
      </c>
      <c r="O26" s="31">
        <f t="shared" si="4"/>
        <v>0</v>
      </c>
      <c r="P26" s="31">
        <f t="shared" si="5"/>
        <v>0</v>
      </c>
      <c r="Q26" s="31">
        <f t="shared" si="6"/>
        <v>0</v>
      </c>
      <c r="R26" s="31">
        <f t="shared" si="7"/>
        <v>0</v>
      </c>
      <c r="S26" s="31">
        <f t="shared" si="8"/>
        <v>0</v>
      </c>
      <c r="T26" s="152">
        <f t="shared" si="9"/>
        <v>0</v>
      </c>
      <c r="U26" s="152">
        <f t="shared" si="10"/>
        <v>0</v>
      </c>
      <c r="V26" s="142">
        <f t="shared" si="11"/>
        <v>0</v>
      </c>
      <c r="W26" s="143">
        <v>12576</v>
      </c>
      <c r="X26" s="144">
        <f t="shared" si="12"/>
        <v>12576</v>
      </c>
      <c r="Y26" s="144" t="e">
        <f t="shared" si="13"/>
        <v>#REF!</v>
      </c>
      <c r="Z26" s="146">
        <f t="shared" si="14"/>
        <v>10060.800000000001</v>
      </c>
      <c r="AA26" s="147">
        <f t="shared" si="15"/>
        <v>16348.800000000001</v>
      </c>
      <c r="AB26" s="147" t="e">
        <f t="shared" si="16"/>
        <v>#REF!</v>
      </c>
      <c r="AC26" s="147" t="e">
        <f t="shared" si="17"/>
        <v>#REF!</v>
      </c>
      <c r="AD26" s="147" t="e">
        <f t="shared" si="18"/>
        <v>#REF!</v>
      </c>
      <c r="AE26" s="147" t="e">
        <f t="shared" si="19"/>
        <v>#REF!</v>
      </c>
      <c r="AF26" s="148" t="e">
        <f t="shared" si="20"/>
        <v>#REF!</v>
      </c>
      <c r="AH26" s="156"/>
      <c r="AI26" s="156"/>
      <c r="AJ26" s="156"/>
      <c r="AK26" s="156"/>
      <c r="AL26" s="156"/>
      <c r="AM26" s="155"/>
      <c r="AN26" s="155"/>
      <c r="AO26" s="156"/>
      <c r="AP26" s="156"/>
      <c r="AQ26" s="156"/>
      <c r="AR26" s="156"/>
      <c r="AS26" s="156"/>
      <c r="AT26" s="155"/>
      <c r="AU26" s="155"/>
      <c r="AV26" s="156"/>
      <c r="AW26" s="156"/>
      <c r="AX26" s="156"/>
      <c r="AY26" s="154"/>
      <c r="AZ26" s="157"/>
      <c r="BA26" s="153"/>
      <c r="BB26" s="153"/>
      <c r="BC26" s="156"/>
      <c r="BD26" s="156"/>
      <c r="BE26" s="156"/>
      <c r="BF26" s="154"/>
      <c r="BG26" s="157"/>
      <c r="BH26" s="155"/>
      <c r="BI26" s="155"/>
      <c r="BJ26" s="156"/>
      <c r="BK26" s="156"/>
      <c r="BL26" s="156"/>
      <c r="BM26" s="154"/>
      <c r="BN26" s="157"/>
      <c r="BO26" s="155"/>
      <c r="BP26" s="155"/>
      <c r="BQ26" s="156"/>
      <c r="BR26" s="156"/>
      <c r="BS26" s="156"/>
      <c r="BT26" s="154"/>
      <c r="BU26" s="157"/>
      <c r="BV26" s="155"/>
      <c r="BW26" s="155"/>
      <c r="BX26" s="156"/>
      <c r="BY26" s="156"/>
      <c r="BZ26" s="156"/>
      <c r="CA26" s="154"/>
      <c r="CB26" s="157"/>
      <c r="CC26" s="155"/>
      <c r="CD26" s="155"/>
      <c r="CE26" s="156"/>
      <c r="CF26" s="156"/>
      <c r="CG26" s="156"/>
      <c r="CH26" s="154"/>
      <c r="CI26" s="157"/>
      <c r="CJ26" s="155"/>
      <c r="CK26" s="155"/>
      <c r="CL26" s="156"/>
      <c r="CM26" s="156"/>
      <c r="CN26" s="156"/>
      <c r="CO26" s="154"/>
      <c r="CP26" s="157"/>
      <c r="CQ26" s="155"/>
      <c r="CR26" s="155"/>
    </row>
    <row r="27" spans="1:96" ht="12.75" customHeight="1">
      <c r="A27" s="132">
        <v>0</v>
      </c>
      <c r="B27" s="133" t="s">
        <v>49</v>
      </c>
      <c r="C27" s="134" t="s">
        <v>65</v>
      </c>
      <c r="D27" s="135" t="s">
        <v>66</v>
      </c>
      <c r="E27" s="136">
        <v>0.875</v>
      </c>
      <c r="F27" s="135" t="s">
        <v>63</v>
      </c>
      <c r="G27" s="137"/>
      <c r="H27" s="138">
        <v>15.1</v>
      </c>
      <c r="I27" s="139">
        <v>658</v>
      </c>
      <c r="J27" s="140">
        <f t="shared" si="1"/>
        <v>0</v>
      </c>
      <c r="K27" s="138">
        <f t="shared" si="21"/>
        <v>0</v>
      </c>
      <c r="L27" s="140">
        <f t="shared" si="2"/>
        <v>0</v>
      </c>
      <c r="M27" s="141">
        <v>13.7</v>
      </c>
      <c r="N27" s="140">
        <f t="shared" si="3"/>
        <v>0</v>
      </c>
      <c r="O27" s="31">
        <f t="shared" si="4"/>
        <v>0</v>
      </c>
      <c r="P27" s="31">
        <f t="shared" si="5"/>
        <v>0</v>
      </c>
      <c r="Q27" s="31">
        <f t="shared" si="6"/>
        <v>0</v>
      </c>
      <c r="R27" s="31">
        <f t="shared" si="7"/>
        <v>0</v>
      </c>
      <c r="S27" s="31">
        <f t="shared" si="8"/>
        <v>0</v>
      </c>
      <c r="T27" s="152">
        <f t="shared" si="9"/>
        <v>0</v>
      </c>
      <c r="U27" s="152">
        <f t="shared" si="10"/>
        <v>0</v>
      </c>
      <c r="V27" s="142">
        <f t="shared" si="11"/>
        <v>0</v>
      </c>
      <c r="W27" s="143">
        <v>12576</v>
      </c>
      <c r="X27" s="144">
        <f t="shared" si="12"/>
        <v>12576</v>
      </c>
      <c r="Y27" s="144" t="e">
        <f t="shared" si="13"/>
        <v>#REF!</v>
      </c>
      <c r="Z27" s="146">
        <f t="shared" si="14"/>
        <v>10060.800000000001</v>
      </c>
      <c r="AA27" s="147">
        <f t="shared" si="15"/>
        <v>16348.800000000001</v>
      </c>
      <c r="AB27" s="147" t="e">
        <f t="shared" si="16"/>
        <v>#REF!</v>
      </c>
      <c r="AC27" s="147" t="e">
        <f t="shared" si="17"/>
        <v>#REF!</v>
      </c>
      <c r="AD27" s="147" t="e">
        <f t="shared" si="18"/>
        <v>#REF!</v>
      </c>
      <c r="AE27" s="147" t="e">
        <f t="shared" si="19"/>
        <v>#REF!</v>
      </c>
      <c r="AF27" s="148" t="e">
        <f t="shared" si="20"/>
        <v>#REF!</v>
      </c>
      <c r="AH27" s="154"/>
      <c r="AI27" s="154"/>
      <c r="AJ27" s="154"/>
      <c r="AK27" s="154"/>
      <c r="AL27" s="154"/>
      <c r="AM27" s="155"/>
      <c r="AN27" s="155"/>
      <c r="AO27" s="154"/>
      <c r="AP27" s="154"/>
      <c r="AQ27" s="154"/>
      <c r="AR27" s="154"/>
      <c r="AS27" s="154"/>
      <c r="AT27" s="155"/>
      <c r="AU27" s="155"/>
      <c r="AV27" s="156"/>
      <c r="AW27" s="156"/>
      <c r="AX27" s="156"/>
      <c r="AY27" s="156"/>
      <c r="AZ27" s="157"/>
      <c r="BA27" s="153"/>
      <c r="BB27" s="153"/>
      <c r="BC27" s="156"/>
      <c r="BD27" s="156"/>
      <c r="BE27" s="156"/>
      <c r="BF27" s="156"/>
      <c r="BG27" s="157"/>
      <c r="BH27" s="155"/>
      <c r="BI27" s="155"/>
      <c r="BJ27" s="156"/>
      <c r="BK27" s="156"/>
      <c r="BL27" s="156"/>
      <c r="BM27" s="156"/>
      <c r="BN27" s="157"/>
      <c r="BO27" s="155"/>
      <c r="BP27" s="155"/>
      <c r="BQ27" s="156"/>
      <c r="BR27" s="156"/>
      <c r="BS27" s="156"/>
      <c r="BT27" s="156"/>
      <c r="BU27" s="157"/>
      <c r="BV27" s="155"/>
      <c r="BW27" s="155"/>
      <c r="BX27" s="156"/>
      <c r="BY27" s="156"/>
      <c r="BZ27" s="156"/>
      <c r="CA27" s="156"/>
      <c r="CB27" s="157"/>
      <c r="CC27" s="155"/>
      <c r="CD27" s="155"/>
      <c r="CE27" s="156"/>
      <c r="CF27" s="156"/>
      <c r="CG27" s="156"/>
      <c r="CH27" s="156"/>
      <c r="CI27" s="157"/>
      <c r="CJ27" s="155"/>
      <c r="CK27" s="155"/>
      <c r="CL27" s="156"/>
      <c r="CM27" s="156"/>
      <c r="CN27" s="156"/>
      <c r="CO27" s="156"/>
      <c r="CP27" s="157"/>
      <c r="CQ27" s="155"/>
      <c r="CR27" s="155"/>
    </row>
    <row r="28" spans="1:96" ht="12.75" customHeight="1">
      <c r="A28" s="132">
        <v>0</v>
      </c>
      <c r="B28" s="133"/>
      <c r="C28" s="134" t="s">
        <v>67</v>
      </c>
      <c r="D28" s="135" t="s">
        <v>68</v>
      </c>
      <c r="E28" s="136">
        <v>0.875</v>
      </c>
      <c r="F28" s="135" t="s">
        <v>63</v>
      </c>
      <c r="G28" s="137"/>
      <c r="H28" s="138">
        <v>15.1</v>
      </c>
      <c r="I28" s="139">
        <v>658</v>
      </c>
      <c r="J28" s="140">
        <f t="shared" si="1"/>
        <v>0</v>
      </c>
      <c r="K28" s="138">
        <f t="shared" si="21"/>
        <v>0</v>
      </c>
      <c r="L28" s="140">
        <f t="shared" si="2"/>
        <v>0</v>
      </c>
      <c r="M28" s="141">
        <v>13.7</v>
      </c>
      <c r="N28" s="140">
        <f t="shared" si="3"/>
        <v>0</v>
      </c>
      <c r="O28" s="31">
        <f t="shared" si="4"/>
        <v>0</v>
      </c>
      <c r="P28" s="31">
        <f t="shared" si="5"/>
        <v>0</v>
      </c>
      <c r="Q28" s="31">
        <f t="shared" si="6"/>
        <v>0</v>
      </c>
      <c r="R28" s="31">
        <f t="shared" si="7"/>
        <v>0</v>
      </c>
      <c r="S28" s="31">
        <f t="shared" si="8"/>
        <v>0</v>
      </c>
      <c r="T28" s="152">
        <f t="shared" si="9"/>
        <v>0</v>
      </c>
      <c r="U28" s="152">
        <f t="shared" si="10"/>
        <v>0</v>
      </c>
      <c r="V28" s="142">
        <f t="shared" si="11"/>
        <v>0</v>
      </c>
      <c r="W28" s="143">
        <v>12576</v>
      </c>
      <c r="X28" s="144">
        <f t="shared" si="12"/>
        <v>12576</v>
      </c>
      <c r="Y28" s="144" t="e">
        <f t="shared" si="13"/>
        <v>#REF!</v>
      </c>
      <c r="Z28" s="146">
        <f t="shared" si="14"/>
        <v>10060.800000000001</v>
      </c>
      <c r="AA28" s="147">
        <f t="shared" si="15"/>
        <v>16348.800000000001</v>
      </c>
      <c r="AB28" s="147" t="e">
        <f t="shared" si="16"/>
        <v>#REF!</v>
      </c>
      <c r="AC28" s="147" t="e">
        <f t="shared" si="17"/>
        <v>#REF!</v>
      </c>
      <c r="AD28" s="147" t="e">
        <f t="shared" si="18"/>
        <v>#REF!</v>
      </c>
      <c r="AE28" s="147" t="e">
        <f t="shared" si="19"/>
        <v>#REF!</v>
      </c>
      <c r="AF28" s="148" t="e">
        <f t="shared" si="20"/>
        <v>#REF!</v>
      </c>
      <c r="AH28" s="156"/>
      <c r="AI28" s="156"/>
      <c r="AJ28" s="156"/>
      <c r="AK28" s="156"/>
      <c r="AL28" s="156"/>
      <c r="AM28" s="155"/>
      <c r="AN28" s="155"/>
      <c r="AO28" s="156"/>
      <c r="AP28" s="156"/>
      <c r="AQ28" s="156"/>
      <c r="AR28" s="156"/>
      <c r="AS28" s="156"/>
      <c r="AT28" s="155"/>
      <c r="AU28" s="155"/>
      <c r="AV28" s="156"/>
      <c r="AW28" s="156"/>
      <c r="AX28" s="154"/>
      <c r="AY28" s="154"/>
      <c r="AZ28" s="154"/>
      <c r="BA28" s="153"/>
      <c r="BB28" s="153"/>
      <c r="BC28" s="156"/>
      <c r="BD28" s="156"/>
      <c r="BE28" s="154"/>
      <c r="BF28" s="154"/>
      <c r="BG28" s="154"/>
      <c r="BH28" s="155"/>
      <c r="BI28" s="155"/>
      <c r="BJ28" s="156"/>
      <c r="BK28" s="156"/>
      <c r="BL28" s="154"/>
      <c r="BM28" s="154"/>
      <c r="BN28" s="154"/>
      <c r="BO28" s="155"/>
      <c r="BP28" s="155"/>
      <c r="BQ28" s="156"/>
      <c r="BR28" s="156"/>
      <c r="BS28" s="154"/>
      <c r="BT28" s="154"/>
      <c r="BU28" s="151"/>
      <c r="BV28" s="155"/>
      <c r="BW28" s="155"/>
      <c r="BX28" s="156"/>
      <c r="BY28" s="156"/>
      <c r="BZ28" s="154"/>
      <c r="CA28" s="154"/>
      <c r="CB28" s="151"/>
      <c r="CC28" s="155"/>
      <c r="CD28" s="155"/>
      <c r="CE28" s="156"/>
      <c r="CF28" s="156"/>
      <c r="CG28" s="154"/>
      <c r="CH28" s="154"/>
      <c r="CI28" s="151"/>
      <c r="CJ28" s="155"/>
      <c r="CK28" s="155"/>
      <c r="CL28" s="156"/>
      <c r="CM28" s="156"/>
      <c r="CN28" s="154"/>
      <c r="CO28" s="154"/>
      <c r="CP28" s="151"/>
      <c r="CQ28" s="155"/>
      <c r="CR28" s="155"/>
    </row>
    <row r="29" spans="1:96" ht="15">
      <c r="A29" s="132">
        <v>0</v>
      </c>
      <c r="B29" s="133" t="s">
        <v>49</v>
      </c>
      <c r="C29" s="134" t="s">
        <v>69</v>
      </c>
      <c r="D29" s="135" t="s">
        <v>70</v>
      </c>
      <c r="E29" s="136">
        <v>0.875</v>
      </c>
      <c r="F29" s="135" t="s">
        <v>63</v>
      </c>
      <c r="G29" s="137"/>
      <c r="H29" s="138">
        <v>16.399999999999999</v>
      </c>
      <c r="I29" s="139">
        <v>658</v>
      </c>
      <c r="J29" s="140">
        <f t="shared" si="1"/>
        <v>0</v>
      </c>
      <c r="K29" s="138">
        <f t="shared" si="21"/>
        <v>0</v>
      </c>
      <c r="L29" s="140">
        <f t="shared" si="2"/>
        <v>0</v>
      </c>
      <c r="M29" s="141">
        <v>14.8</v>
      </c>
      <c r="N29" s="140">
        <f t="shared" si="3"/>
        <v>0</v>
      </c>
      <c r="O29" s="31">
        <f t="shared" si="4"/>
        <v>0</v>
      </c>
      <c r="P29" s="31">
        <f t="shared" si="5"/>
        <v>0</v>
      </c>
      <c r="Q29" s="31">
        <f t="shared" si="6"/>
        <v>0</v>
      </c>
      <c r="R29" s="31">
        <f t="shared" si="7"/>
        <v>0</v>
      </c>
      <c r="S29" s="31">
        <f t="shared" si="8"/>
        <v>0</v>
      </c>
      <c r="T29" s="152">
        <f t="shared" si="9"/>
        <v>0</v>
      </c>
      <c r="U29" s="152">
        <f t="shared" si="10"/>
        <v>0</v>
      </c>
      <c r="V29" s="142">
        <f t="shared" si="11"/>
        <v>0</v>
      </c>
      <c r="W29" s="143">
        <v>13624</v>
      </c>
      <c r="X29" s="144">
        <f t="shared" si="12"/>
        <v>13624</v>
      </c>
      <c r="Y29" s="144" t="e">
        <f t="shared" si="13"/>
        <v>#REF!</v>
      </c>
      <c r="Z29" s="146">
        <f t="shared" si="14"/>
        <v>10899.2</v>
      </c>
      <c r="AA29" s="147">
        <f t="shared" si="15"/>
        <v>17711.2</v>
      </c>
      <c r="AB29" s="147" t="e">
        <f t="shared" si="16"/>
        <v>#REF!</v>
      </c>
      <c r="AC29" s="147" t="e">
        <f t="shared" si="17"/>
        <v>#REF!</v>
      </c>
      <c r="AD29" s="147" t="e">
        <f t="shared" si="18"/>
        <v>#REF!</v>
      </c>
      <c r="AE29" s="147" t="e">
        <f t="shared" si="19"/>
        <v>#REF!</v>
      </c>
      <c r="AF29" s="148" t="e">
        <f t="shared" si="20"/>
        <v>#REF!</v>
      </c>
      <c r="AH29" s="154"/>
      <c r="AI29" s="154"/>
      <c r="AJ29" s="154"/>
      <c r="AK29" s="154"/>
      <c r="AL29" s="154"/>
      <c r="AM29" s="155"/>
      <c r="AN29" s="155"/>
      <c r="AO29" s="154"/>
      <c r="AP29" s="154"/>
      <c r="AQ29" s="154"/>
      <c r="AR29" s="154"/>
      <c r="AS29" s="154"/>
      <c r="AT29" s="155"/>
      <c r="AU29" s="155"/>
      <c r="AV29" s="154"/>
      <c r="AW29" s="154"/>
      <c r="AX29" s="154"/>
      <c r="AY29" s="154"/>
      <c r="AZ29" s="151"/>
      <c r="BA29" s="153"/>
      <c r="BB29" s="153"/>
      <c r="BC29" s="154"/>
      <c r="BD29" s="154"/>
      <c r="BE29" s="154"/>
      <c r="BF29" s="154"/>
      <c r="BG29" s="151"/>
      <c r="BH29" s="155"/>
      <c r="BI29" s="155"/>
      <c r="BJ29" s="154"/>
      <c r="BK29" s="154"/>
      <c r="BL29" s="154"/>
      <c r="BM29" s="154"/>
      <c r="BN29" s="151"/>
      <c r="BO29" s="155"/>
      <c r="BP29" s="155"/>
      <c r="BQ29" s="154"/>
      <c r="BR29" s="154"/>
      <c r="BS29" s="154"/>
      <c r="BT29" s="154"/>
      <c r="BU29" s="154"/>
      <c r="BV29" s="155"/>
      <c r="BW29" s="155"/>
      <c r="BX29" s="154"/>
      <c r="BY29" s="154"/>
      <c r="BZ29" s="154"/>
      <c r="CA29" s="154"/>
      <c r="CB29" s="154"/>
      <c r="CC29" s="155"/>
      <c r="CD29" s="155"/>
      <c r="CE29" s="154"/>
      <c r="CF29" s="154"/>
      <c r="CG29" s="154"/>
      <c r="CH29" s="154"/>
      <c r="CI29" s="154"/>
      <c r="CJ29" s="155"/>
      <c r="CK29" s="155"/>
      <c r="CL29" s="154"/>
      <c r="CM29" s="154"/>
      <c r="CN29" s="154"/>
      <c r="CO29" s="154"/>
      <c r="CP29" s="154"/>
      <c r="CQ29" s="155"/>
      <c r="CR29" s="155"/>
    </row>
    <row r="30" spans="1:96" ht="12.75" customHeight="1">
      <c r="A30" s="132">
        <v>43525</v>
      </c>
      <c r="B30" s="133" t="s">
        <v>49</v>
      </c>
      <c r="C30" s="134" t="s">
        <v>71</v>
      </c>
      <c r="D30" s="135" t="s">
        <v>72</v>
      </c>
      <c r="E30" s="136">
        <v>0.875</v>
      </c>
      <c r="F30" s="135" t="s">
        <v>63</v>
      </c>
      <c r="G30" s="137"/>
      <c r="H30" s="158">
        <v>13.2</v>
      </c>
      <c r="I30" s="139">
        <v>658</v>
      </c>
      <c r="J30" s="140">
        <f t="shared" si="1"/>
        <v>0</v>
      </c>
      <c r="K30" s="138">
        <f>H30*P30</f>
        <v>0</v>
      </c>
      <c r="L30" s="140">
        <f t="shared" si="2"/>
        <v>0</v>
      </c>
      <c r="M30" s="159">
        <v>12</v>
      </c>
      <c r="N30" s="140">
        <f t="shared" si="3"/>
        <v>0</v>
      </c>
      <c r="O30" s="31">
        <f t="shared" si="4"/>
        <v>0</v>
      </c>
      <c r="P30" s="31">
        <f t="shared" si="5"/>
        <v>0</v>
      </c>
      <c r="Q30" s="31">
        <f t="shared" si="6"/>
        <v>0</v>
      </c>
      <c r="R30" s="31">
        <f t="shared" si="7"/>
        <v>0</v>
      </c>
      <c r="S30" s="31">
        <f t="shared" si="8"/>
        <v>0</v>
      </c>
      <c r="T30" s="152">
        <f t="shared" si="9"/>
        <v>0</v>
      </c>
      <c r="U30" s="152">
        <f t="shared" si="10"/>
        <v>0</v>
      </c>
      <c r="V30" s="142">
        <f t="shared" si="11"/>
        <v>0</v>
      </c>
      <c r="W30" s="160">
        <v>11004</v>
      </c>
      <c r="X30" s="144">
        <f t="shared" si="12"/>
        <v>11004</v>
      </c>
      <c r="Y30" s="144" t="e">
        <f t="shared" si="13"/>
        <v>#REF!</v>
      </c>
      <c r="Z30" s="146">
        <f t="shared" si="14"/>
        <v>8803.2000000000007</v>
      </c>
      <c r="AA30" s="147">
        <f t="shared" si="15"/>
        <v>14305.2</v>
      </c>
      <c r="AB30" s="147" t="e">
        <f t="shared" si="16"/>
        <v>#REF!</v>
      </c>
      <c r="AC30" s="147" t="e">
        <f t="shared" si="17"/>
        <v>#REF!</v>
      </c>
      <c r="AD30" s="147" t="e">
        <f t="shared" si="18"/>
        <v>#REF!</v>
      </c>
      <c r="AE30" s="147" t="e">
        <f t="shared" si="19"/>
        <v>#REF!</v>
      </c>
      <c r="AF30" s="148" t="e">
        <f t="shared" si="20"/>
        <v>#REF!</v>
      </c>
      <c r="AH30" s="154"/>
      <c r="AI30" s="154"/>
      <c r="AJ30" s="154"/>
      <c r="AK30" s="154"/>
      <c r="AL30" s="154"/>
      <c r="AM30" s="155"/>
      <c r="AN30" s="155"/>
      <c r="AO30" s="154"/>
      <c r="AP30" s="154"/>
      <c r="AQ30" s="154"/>
      <c r="AR30" s="154"/>
      <c r="AS30" s="154"/>
      <c r="AT30" s="155"/>
      <c r="AU30" s="155"/>
      <c r="AV30" s="154"/>
      <c r="AW30" s="154"/>
      <c r="AX30" s="154"/>
      <c r="AY30" s="154"/>
      <c r="AZ30" s="151"/>
      <c r="BA30" s="153"/>
      <c r="BB30" s="153"/>
      <c r="BC30" s="154"/>
      <c r="BD30" s="154"/>
      <c r="BE30" s="154"/>
      <c r="BF30" s="154"/>
      <c r="BG30" s="151"/>
      <c r="BH30" s="155"/>
      <c r="BI30" s="155"/>
      <c r="BJ30" s="154"/>
      <c r="BK30" s="154"/>
      <c r="BL30" s="154"/>
      <c r="BM30" s="154"/>
      <c r="BN30" s="151"/>
      <c r="BO30" s="155"/>
      <c r="BP30" s="155"/>
      <c r="BQ30" s="154"/>
      <c r="BR30" s="154"/>
      <c r="BS30" s="154"/>
      <c r="BT30" s="154"/>
      <c r="BU30" s="154"/>
      <c r="BV30" s="155"/>
      <c r="BW30" s="155"/>
      <c r="BX30" s="154"/>
      <c r="BY30" s="154"/>
      <c r="BZ30" s="154"/>
      <c r="CA30" s="154"/>
      <c r="CB30" s="154"/>
      <c r="CC30" s="155"/>
      <c r="CD30" s="155"/>
      <c r="CE30" s="154"/>
      <c r="CF30" s="154"/>
      <c r="CG30" s="154"/>
      <c r="CH30" s="154"/>
      <c r="CI30" s="154"/>
      <c r="CJ30" s="155"/>
      <c r="CK30" s="155"/>
      <c r="CL30" s="154"/>
      <c r="CM30" s="154"/>
      <c r="CN30" s="154"/>
      <c r="CO30" s="154"/>
      <c r="CP30" s="154"/>
      <c r="CQ30" s="155"/>
      <c r="CR30" s="155"/>
    </row>
    <row r="31" spans="1:96" ht="12.75" customHeight="1">
      <c r="A31" s="132">
        <v>0</v>
      </c>
      <c r="B31" s="133"/>
      <c r="C31" s="134" t="s">
        <v>73</v>
      </c>
      <c r="D31" s="135" t="s">
        <v>74</v>
      </c>
      <c r="E31" s="136">
        <v>0.91666666666666663</v>
      </c>
      <c r="F31" s="135" t="s">
        <v>63</v>
      </c>
      <c r="G31" s="137"/>
      <c r="H31" s="138">
        <v>13.2</v>
      </c>
      <c r="I31" s="139">
        <v>440</v>
      </c>
      <c r="J31" s="140">
        <f t="shared" si="1"/>
        <v>0</v>
      </c>
      <c r="K31" s="138">
        <f t="shared" ref="K31:K73" si="22">H31*P31*2</f>
        <v>0</v>
      </c>
      <c r="L31" s="140">
        <f t="shared" si="2"/>
        <v>0</v>
      </c>
      <c r="M31" s="141">
        <v>12</v>
      </c>
      <c r="N31" s="140">
        <f t="shared" si="3"/>
        <v>0</v>
      </c>
      <c r="O31" s="31">
        <f t="shared" si="4"/>
        <v>0</v>
      </c>
      <c r="P31" s="31">
        <f t="shared" si="5"/>
        <v>0</v>
      </c>
      <c r="Q31" s="31">
        <f t="shared" si="6"/>
        <v>0</v>
      </c>
      <c r="R31" s="31">
        <f t="shared" si="7"/>
        <v>0</v>
      </c>
      <c r="S31" s="31">
        <f t="shared" si="8"/>
        <v>0</v>
      </c>
      <c r="T31" s="152">
        <f t="shared" si="9"/>
        <v>0</v>
      </c>
      <c r="U31" s="152">
        <f t="shared" si="10"/>
        <v>0</v>
      </c>
      <c r="V31" s="142">
        <f t="shared" si="11"/>
        <v>0</v>
      </c>
      <c r="W31" s="143">
        <v>11004</v>
      </c>
      <c r="X31" s="144">
        <f t="shared" si="12"/>
        <v>11004</v>
      </c>
      <c r="Y31" s="144" t="e">
        <f t="shared" si="13"/>
        <v>#REF!</v>
      </c>
      <c r="Z31" s="146">
        <f t="shared" si="14"/>
        <v>8803.2000000000007</v>
      </c>
      <c r="AA31" s="147">
        <f t="shared" si="15"/>
        <v>14305.2</v>
      </c>
      <c r="AB31" s="147" t="e">
        <f t="shared" si="16"/>
        <v>#REF!</v>
      </c>
      <c r="AC31" s="147" t="e">
        <f t="shared" si="17"/>
        <v>#REF!</v>
      </c>
      <c r="AD31" s="147" t="e">
        <f t="shared" si="18"/>
        <v>#REF!</v>
      </c>
      <c r="AE31" s="147" t="e">
        <f t="shared" si="19"/>
        <v>#REF!</v>
      </c>
      <c r="AF31" s="148" t="e">
        <f t="shared" si="20"/>
        <v>#REF!</v>
      </c>
      <c r="AH31" s="151"/>
      <c r="AI31" s="151"/>
      <c r="AJ31" s="151"/>
      <c r="AK31" s="151"/>
      <c r="AL31" s="151"/>
      <c r="AM31" s="153"/>
      <c r="AN31" s="153"/>
      <c r="AO31" s="151"/>
      <c r="AP31" s="151"/>
      <c r="AQ31" s="151"/>
      <c r="AR31" s="151"/>
      <c r="AS31" s="151"/>
      <c r="AT31" s="153"/>
      <c r="AU31" s="153"/>
      <c r="AV31" s="151"/>
      <c r="AW31" s="151"/>
      <c r="AX31" s="151"/>
      <c r="AY31" s="151"/>
      <c r="AZ31" s="161"/>
      <c r="BA31" s="153"/>
      <c r="BB31" s="153"/>
      <c r="BC31" s="151"/>
      <c r="BD31" s="151"/>
      <c r="BE31" s="151"/>
      <c r="BF31" s="151"/>
      <c r="BG31" s="161"/>
      <c r="BH31" s="153"/>
      <c r="BI31" s="153"/>
      <c r="BJ31" s="151"/>
      <c r="BK31" s="151"/>
      <c r="BL31" s="151"/>
      <c r="BM31" s="151"/>
      <c r="BN31" s="161"/>
      <c r="BO31" s="153"/>
      <c r="BP31" s="153"/>
      <c r="BQ31" s="151"/>
      <c r="BR31" s="151"/>
      <c r="BS31" s="151"/>
      <c r="BT31" s="151"/>
      <c r="BU31" s="151"/>
      <c r="BV31" s="153"/>
      <c r="BW31" s="153"/>
      <c r="BX31" s="151"/>
      <c r="BY31" s="151"/>
      <c r="BZ31" s="151"/>
      <c r="CA31" s="151"/>
      <c r="CB31" s="151"/>
      <c r="CC31" s="153"/>
      <c r="CD31" s="153"/>
      <c r="CE31" s="151"/>
      <c r="CF31" s="151"/>
      <c r="CG31" s="151"/>
      <c r="CH31" s="151"/>
      <c r="CI31" s="151"/>
      <c r="CJ31" s="153"/>
      <c r="CK31" s="153"/>
      <c r="CL31" s="151"/>
      <c r="CM31" s="151"/>
      <c r="CN31" s="151"/>
      <c r="CO31" s="151"/>
      <c r="CP31" s="151"/>
      <c r="CQ31" s="153"/>
      <c r="CR31" s="153"/>
    </row>
    <row r="32" spans="1:96" ht="12.75" customHeight="1">
      <c r="A32" s="132">
        <v>0</v>
      </c>
      <c r="B32" s="133" t="s">
        <v>49</v>
      </c>
      <c r="C32" s="134" t="s">
        <v>75</v>
      </c>
      <c r="D32" s="135" t="s">
        <v>51</v>
      </c>
      <c r="E32" s="136">
        <v>0.9375</v>
      </c>
      <c r="F32" s="135" t="s">
        <v>63</v>
      </c>
      <c r="G32" s="137"/>
      <c r="H32" s="138">
        <v>10.1</v>
      </c>
      <c r="I32" s="139">
        <v>440</v>
      </c>
      <c r="J32" s="140">
        <f t="shared" si="1"/>
        <v>0</v>
      </c>
      <c r="K32" s="138">
        <f t="shared" si="22"/>
        <v>0</v>
      </c>
      <c r="L32" s="140">
        <f t="shared" si="2"/>
        <v>0</v>
      </c>
      <c r="M32" s="141">
        <v>9.1</v>
      </c>
      <c r="N32" s="140">
        <f t="shared" si="3"/>
        <v>0</v>
      </c>
      <c r="O32" s="31">
        <f t="shared" si="4"/>
        <v>0</v>
      </c>
      <c r="P32" s="31">
        <f t="shared" si="5"/>
        <v>0</v>
      </c>
      <c r="Q32" s="31">
        <f t="shared" si="6"/>
        <v>0</v>
      </c>
      <c r="R32" s="31">
        <f t="shared" si="7"/>
        <v>0</v>
      </c>
      <c r="S32" s="31">
        <f t="shared" si="8"/>
        <v>0</v>
      </c>
      <c r="T32" s="152">
        <f t="shared" si="9"/>
        <v>0</v>
      </c>
      <c r="U32" s="152">
        <f t="shared" si="10"/>
        <v>0</v>
      </c>
      <c r="V32" s="142">
        <f t="shared" si="11"/>
        <v>0</v>
      </c>
      <c r="W32" s="143">
        <v>8384</v>
      </c>
      <c r="X32" s="144">
        <f t="shared" si="12"/>
        <v>8384</v>
      </c>
      <c r="Y32" s="144" t="e">
        <f t="shared" si="13"/>
        <v>#REF!</v>
      </c>
      <c r="Z32" s="146">
        <f t="shared" si="14"/>
        <v>6707.2000000000007</v>
      </c>
      <c r="AA32" s="147">
        <f t="shared" si="15"/>
        <v>10899.2</v>
      </c>
      <c r="AB32" s="147" t="e">
        <f t="shared" si="16"/>
        <v>#REF!</v>
      </c>
      <c r="AC32" s="147" t="e">
        <f t="shared" si="17"/>
        <v>#REF!</v>
      </c>
      <c r="AD32" s="147" t="e">
        <f t="shared" si="18"/>
        <v>#REF!</v>
      </c>
      <c r="AE32" s="147" t="e">
        <f t="shared" si="19"/>
        <v>#REF!</v>
      </c>
      <c r="AF32" s="148" t="e">
        <f t="shared" si="20"/>
        <v>#REF!</v>
      </c>
      <c r="AH32" s="151"/>
      <c r="AI32" s="151"/>
      <c r="AJ32" s="151"/>
      <c r="AK32" s="151"/>
      <c r="AL32" s="151"/>
      <c r="AM32" s="153"/>
      <c r="AN32" s="153"/>
      <c r="AO32" s="151"/>
      <c r="AP32" s="151"/>
      <c r="AQ32" s="151"/>
      <c r="AR32" s="151"/>
      <c r="AS32" s="151"/>
      <c r="AT32" s="153"/>
      <c r="AU32" s="153"/>
      <c r="AV32" s="151"/>
      <c r="AW32" s="151"/>
      <c r="AX32" s="151"/>
      <c r="AY32" s="151"/>
      <c r="AZ32" s="151"/>
      <c r="BA32" s="153"/>
      <c r="BB32" s="153"/>
      <c r="BC32" s="151"/>
      <c r="BD32" s="151"/>
      <c r="BE32" s="151"/>
      <c r="BF32" s="151"/>
      <c r="BG32" s="151"/>
      <c r="BH32" s="153"/>
      <c r="BI32" s="153"/>
      <c r="BJ32" s="151"/>
      <c r="BK32" s="151"/>
      <c r="BL32" s="151"/>
      <c r="BM32" s="151"/>
      <c r="BN32" s="151"/>
      <c r="BO32" s="153"/>
      <c r="BP32" s="153"/>
      <c r="BQ32" s="151"/>
      <c r="BR32" s="151"/>
      <c r="BS32" s="151"/>
      <c r="BT32" s="151"/>
      <c r="BU32" s="151"/>
      <c r="BV32" s="153"/>
      <c r="BW32" s="153"/>
      <c r="BX32" s="151"/>
      <c r="BY32" s="151"/>
      <c r="BZ32" s="151"/>
      <c r="CA32" s="151"/>
      <c r="CB32" s="151"/>
      <c r="CC32" s="153"/>
      <c r="CD32" s="153"/>
      <c r="CE32" s="151"/>
      <c r="CF32" s="151"/>
      <c r="CG32" s="151"/>
      <c r="CH32" s="151"/>
      <c r="CI32" s="151"/>
      <c r="CJ32" s="153"/>
      <c r="CK32" s="153"/>
      <c r="CL32" s="151"/>
      <c r="CM32" s="151"/>
      <c r="CN32" s="151"/>
      <c r="CO32" s="151"/>
      <c r="CP32" s="151"/>
      <c r="CQ32" s="153"/>
      <c r="CR32" s="153"/>
    </row>
    <row r="33" spans="1:96" ht="12.75" customHeight="1">
      <c r="A33" s="132">
        <v>0</v>
      </c>
      <c r="B33" s="133" t="s">
        <v>49</v>
      </c>
      <c r="C33" s="134" t="s">
        <v>76</v>
      </c>
      <c r="D33" s="135" t="s">
        <v>51</v>
      </c>
      <c r="E33" s="136">
        <v>0.97916666666666663</v>
      </c>
      <c r="F33" s="135" t="s">
        <v>63</v>
      </c>
      <c r="G33" s="137"/>
      <c r="H33" s="138">
        <v>6.9</v>
      </c>
      <c r="I33" s="139">
        <v>179</v>
      </c>
      <c r="J33" s="140">
        <f t="shared" si="1"/>
        <v>0</v>
      </c>
      <c r="K33" s="138">
        <f t="shared" si="22"/>
        <v>0</v>
      </c>
      <c r="L33" s="140">
        <f t="shared" si="2"/>
        <v>0</v>
      </c>
      <c r="M33" s="141">
        <v>6.3</v>
      </c>
      <c r="N33" s="140">
        <f t="shared" si="3"/>
        <v>0</v>
      </c>
      <c r="O33" s="31">
        <f t="shared" si="4"/>
        <v>0</v>
      </c>
      <c r="P33" s="31">
        <f t="shared" si="5"/>
        <v>0</v>
      </c>
      <c r="Q33" s="31">
        <f t="shared" si="6"/>
        <v>0</v>
      </c>
      <c r="R33" s="31">
        <f t="shared" si="7"/>
        <v>0</v>
      </c>
      <c r="S33" s="31">
        <f t="shared" si="8"/>
        <v>0</v>
      </c>
      <c r="T33" s="152">
        <f t="shared" si="9"/>
        <v>0</v>
      </c>
      <c r="U33" s="152">
        <f t="shared" si="10"/>
        <v>0</v>
      </c>
      <c r="V33" s="142">
        <f t="shared" si="11"/>
        <v>0</v>
      </c>
      <c r="W33" s="143">
        <v>5764</v>
      </c>
      <c r="X33" s="144">
        <f t="shared" si="12"/>
        <v>5764</v>
      </c>
      <c r="Y33" s="144" t="e">
        <f t="shared" si="13"/>
        <v>#REF!</v>
      </c>
      <c r="Z33" s="146">
        <f t="shared" si="14"/>
        <v>4611.2</v>
      </c>
      <c r="AA33" s="147">
        <f t="shared" si="15"/>
        <v>7493.2</v>
      </c>
      <c r="AB33" s="147" t="e">
        <f t="shared" si="16"/>
        <v>#REF!</v>
      </c>
      <c r="AC33" s="147" t="e">
        <f t="shared" si="17"/>
        <v>#REF!</v>
      </c>
      <c r="AD33" s="147" t="e">
        <f t="shared" si="18"/>
        <v>#REF!</v>
      </c>
      <c r="AE33" s="147" t="e">
        <f t="shared" si="19"/>
        <v>#REF!</v>
      </c>
      <c r="AF33" s="148" t="e">
        <f t="shared" si="20"/>
        <v>#REF!</v>
      </c>
      <c r="AH33" s="151"/>
      <c r="AI33" s="151"/>
      <c r="AJ33" s="151"/>
      <c r="AK33" s="151"/>
      <c r="AL33" s="151"/>
      <c r="AM33" s="153"/>
      <c r="AN33" s="153"/>
      <c r="AO33" s="151"/>
      <c r="AP33" s="151"/>
      <c r="AQ33" s="151"/>
      <c r="AR33" s="151"/>
      <c r="AS33" s="151"/>
      <c r="AT33" s="153"/>
      <c r="AU33" s="153"/>
      <c r="AV33" s="151"/>
      <c r="AW33" s="151"/>
      <c r="AX33" s="151"/>
      <c r="AY33" s="151"/>
      <c r="AZ33" s="151"/>
      <c r="BA33" s="153"/>
      <c r="BB33" s="153"/>
      <c r="BC33" s="151"/>
      <c r="BD33" s="151"/>
      <c r="BE33" s="151"/>
      <c r="BF33" s="151"/>
      <c r="BG33" s="151"/>
      <c r="BH33" s="153"/>
      <c r="BI33" s="153"/>
      <c r="BJ33" s="151"/>
      <c r="BK33" s="151"/>
      <c r="BL33" s="151"/>
      <c r="BM33" s="151"/>
      <c r="BN33" s="151"/>
      <c r="BO33" s="153"/>
      <c r="BP33" s="153"/>
      <c r="BQ33" s="151"/>
      <c r="BR33" s="151"/>
      <c r="BS33" s="151"/>
      <c r="BT33" s="151"/>
      <c r="BU33" s="151"/>
      <c r="BV33" s="153"/>
      <c r="BW33" s="153"/>
      <c r="BX33" s="151"/>
      <c r="BY33" s="151"/>
      <c r="BZ33" s="151"/>
      <c r="CA33" s="151"/>
      <c r="CB33" s="161"/>
      <c r="CC33" s="153"/>
      <c r="CD33" s="153"/>
      <c r="CE33" s="151"/>
      <c r="CF33" s="151"/>
      <c r="CG33" s="151"/>
      <c r="CH33" s="151"/>
      <c r="CI33" s="161"/>
      <c r="CJ33" s="153"/>
      <c r="CK33" s="153"/>
      <c r="CL33" s="151"/>
      <c r="CM33" s="151"/>
      <c r="CN33" s="151"/>
      <c r="CO33" s="151"/>
      <c r="CP33" s="161"/>
      <c r="CQ33" s="153"/>
      <c r="CR33" s="153"/>
    </row>
    <row r="34" spans="1:96" ht="12.75" customHeight="1">
      <c r="A34" s="132">
        <v>0</v>
      </c>
      <c r="B34" s="133" t="s">
        <v>49</v>
      </c>
      <c r="C34" s="134" t="s">
        <v>58</v>
      </c>
      <c r="D34" s="135" t="s">
        <v>51</v>
      </c>
      <c r="E34" s="136">
        <v>0</v>
      </c>
      <c r="F34" s="135" t="s">
        <v>77</v>
      </c>
      <c r="G34" s="137"/>
      <c r="H34" s="138">
        <v>2.8</v>
      </c>
      <c r="I34" s="139">
        <v>483</v>
      </c>
      <c r="J34" s="140">
        <f t="shared" si="1"/>
        <v>0</v>
      </c>
      <c r="K34" s="138">
        <f t="shared" si="22"/>
        <v>0</v>
      </c>
      <c r="L34" s="140">
        <f t="shared" si="2"/>
        <v>0</v>
      </c>
      <c r="M34" s="141">
        <v>3</v>
      </c>
      <c r="N34" s="140">
        <f t="shared" si="3"/>
        <v>0</v>
      </c>
      <c r="O34" s="31">
        <f t="shared" si="4"/>
        <v>0</v>
      </c>
      <c r="P34" s="31">
        <f t="shared" si="5"/>
        <v>0</v>
      </c>
      <c r="Q34" s="31">
        <f t="shared" si="6"/>
        <v>0</v>
      </c>
      <c r="R34" s="31">
        <f t="shared" si="7"/>
        <v>0</v>
      </c>
      <c r="S34" s="31">
        <f t="shared" si="8"/>
        <v>0</v>
      </c>
      <c r="T34" s="152">
        <f t="shared" si="9"/>
        <v>0</v>
      </c>
      <c r="U34" s="152">
        <f t="shared" si="10"/>
        <v>0</v>
      </c>
      <c r="V34" s="142">
        <f t="shared" si="11"/>
        <v>0</v>
      </c>
      <c r="W34" s="143">
        <v>1573</v>
      </c>
      <c r="X34" s="144">
        <f t="shared" si="12"/>
        <v>1573</v>
      </c>
      <c r="Y34" s="144" t="e">
        <f t="shared" si="13"/>
        <v>#REF!</v>
      </c>
      <c r="Z34" s="146">
        <f t="shared" si="14"/>
        <v>1258.4000000000001</v>
      </c>
      <c r="AA34" s="147">
        <f t="shared" si="15"/>
        <v>2044.9</v>
      </c>
      <c r="AB34" s="147" t="e">
        <f t="shared" si="16"/>
        <v>#REF!</v>
      </c>
      <c r="AC34" s="147" t="e">
        <f t="shared" si="17"/>
        <v>#REF!</v>
      </c>
      <c r="AD34" s="147" t="e">
        <f t="shared" si="18"/>
        <v>#REF!</v>
      </c>
      <c r="AE34" s="147" t="e">
        <f t="shared" si="19"/>
        <v>#REF!</v>
      </c>
      <c r="AF34" s="148" t="e">
        <f t="shared" si="20"/>
        <v>#REF!</v>
      </c>
      <c r="AH34" s="161"/>
      <c r="AI34" s="161"/>
      <c r="AJ34" s="161"/>
      <c r="AK34" s="161"/>
      <c r="AL34" s="161"/>
      <c r="AM34" s="151"/>
      <c r="AN34" s="153"/>
      <c r="AO34" s="161"/>
      <c r="AP34" s="161"/>
      <c r="AQ34" s="161"/>
      <c r="AR34" s="161"/>
      <c r="AS34" s="161"/>
      <c r="AT34" s="151"/>
      <c r="AU34" s="153"/>
      <c r="AV34" s="161"/>
      <c r="AW34" s="161"/>
      <c r="AX34" s="161"/>
      <c r="AY34" s="161"/>
      <c r="AZ34" s="151"/>
      <c r="BA34" s="153"/>
      <c r="BB34" s="153"/>
      <c r="BC34" s="161"/>
      <c r="BD34" s="161"/>
      <c r="BE34" s="161"/>
      <c r="BF34" s="161"/>
      <c r="BG34" s="151"/>
      <c r="BH34" s="151"/>
      <c r="BI34" s="153"/>
      <c r="BJ34" s="161"/>
      <c r="BK34" s="161"/>
      <c r="BL34" s="161"/>
      <c r="BM34" s="161"/>
      <c r="BN34" s="151"/>
      <c r="BO34" s="151"/>
      <c r="BP34" s="153"/>
      <c r="BQ34" s="161"/>
      <c r="BR34" s="161"/>
      <c r="BS34" s="161"/>
      <c r="BT34" s="161"/>
      <c r="BU34" s="151"/>
      <c r="BV34" s="151"/>
      <c r="BW34" s="153"/>
      <c r="BX34" s="161"/>
      <c r="BY34" s="161"/>
      <c r="BZ34" s="161"/>
      <c r="CA34" s="161"/>
      <c r="CB34" s="151"/>
      <c r="CC34" s="151"/>
      <c r="CD34" s="153"/>
      <c r="CE34" s="161"/>
      <c r="CF34" s="161"/>
      <c r="CG34" s="161"/>
      <c r="CH34" s="161"/>
      <c r="CI34" s="151"/>
      <c r="CJ34" s="151"/>
      <c r="CK34" s="153"/>
      <c r="CL34" s="161"/>
      <c r="CM34" s="161"/>
      <c r="CN34" s="161"/>
      <c r="CO34" s="161"/>
      <c r="CP34" s="151"/>
      <c r="CQ34" s="151"/>
      <c r="CR34" s="153"/>
    </row>
    <row r="35" spans="1:96" ht="12.75" customHeight="1">
      <c r="A35" s="132">
        <v>43528</v>
      </c>
      <c r="B35" s="133"/>
      <c r="C35" s="134" t="s">
        <v>56</v>
      </c>
      <c r="D35" s="135" t="s">
        <v>57</v>
      </c>
      <c r="E35" s="136">
        <v>0</v>
      </c>
      <c r="F35" s="135" t="s">
        <v>77</v>
      </c>
      <c r="G35" s="137"/>
      <c r="H35" s="138">
        <v>1.7000000000000002</v>
      </c>
      <c r="I35" s="139">
        <v>483</v>
      </c>
      <c r="J35" s="140">
        <f t="shared" si="1"/>
        <v>0</v>
      </c>
      <c r="K35" s="138">
        <f t="shared" si="22"/>
        <v>0</v>
      </c>
      <c r="L35" s="140">
        <f t="shared" si="2"/>
        <v>0</v>
      </c>
      <c r="M35" s="141">
        <v>1.8</v>
      </c>
      <c r="N35" s="140">
        <f t="shared" si="3"/>
        <v>0</v>
      </c>
      <c r="O35" s="31">
        <f t="shared" si="4"/>
        <v>0</v>
      </c>
      <c r="P35" s="31">
        <f t="shared" si="5"/>
        <v>0</v>
      </c>
      <c r="Q35" s="31">
        <f t="shared" si="6"/>
        <v>0</v>
      </c>
      <c r="R35" s="31">
        <f t="shared" si="7"/>
        <v>0</v>
      </c>
      <c r="S35" s="31">
        <f t="shared" si="8"/>
        <v>0</v>
      </c>
      <c r="T35" s="152">
        <f t="shared" si="9"/>
        <v>0</v>
      </c>
      <c r="U35" s="152">
        <f t="shared" si="10"/>
        <v>0</v>
      </c>
      <c r="V35" s="142">
        <f t="shared" si="11"/>
        <v>0</v>
      </c>
      <c r="W35" s="143">
        <v>944</v>
      </c>
      <c r="X35" s="144">
        <f t="shared" si="12"/>
        <v>944</v>
      </c>
      <c r="Y35" s="144" t="e">
        <f t="shared" si="13"/>
        <v>#REF!</v>
      </c>
      <c r="Z35" s="146">
        <f t="shared" si="14"/>
        <v>755.2</v>
      </c>
      <c r="AA35" s="147">
        <f t="shared" si="15"/>
        <v>1227.2</v>
      </c>
      <c r="AB35" s="147" t="e">
        <f t="shared" si="16"/>
        <v>#REF!</v>
      </c>
      <c r="AC35" s="147" t="e">
        <f t="shared" si="17"/>
        <v>#REF!</v>
      </c>
      <c r="AD35" s="147" t="e">
        <f t="shared" si="18"/>
        <v>#REF!</v>
      </c>
      <c r="AE35" s="147" t="e">
        <f t="shared" si="19"/>
        <v>#REF!</v>
      </c>
      <c r="AF35" s="148" t="e">
        <f t="shared" si="20"/>
        <v>#REF!</v>
      </c>
      <c r="AH35" s="161"/>
      <c r="AI35" s="161"/>
      <c r="AJ35" s="161"/>
      <c r="AK35" s="161"/>
      <c r="AL35" s="161"/>
      <c r="AM35" s="151"/>
      <c r="AN35" s="153"/>
      <c r="AO35" s="161"/>
      <c r="AP35" s="161"/>
      <c r="AQ35" s="161"/>
      <c r="AR35" s="161"/>
      <c r="AS35" s="161"/>
      <c r="AT35" s="151"/>
      <c r="AU35" s="153"/>
      <c r="AV35" s="161"/>
      <c r="AW35" s="161"/>
      <c r="AX35" s="161"/>
      <c r="AY35" s="161"/>
      <c r="AZ35" s="161"/>
      <c r="BA35" s="153"/>
      <c r="BB35" s="153"/>
      <c r="BC35" s="161"/>
      <c r="BD35" s="161"/>
      <c r="BE35" s="161"/>
      <c r="BF35" s="161"/>
      <c r="BG35" s="161"/>
      <c r="BH35" s="151"/>
      <c r="BI35" s="153"/>
      <c r="BJ35" s="161"/>
      <c r="BK35" s="161"/>
      <c r="BL35" s="161"/>
      <c r="BM35" s="161"/>
      <c r="BN35" s="161"/>
      <c r="BO35" s="151"/>
      <c r="BP35" s="153"/>
      <c r="BQ35" s="161"/>
      <c r="BR35" s="161"/>
      <c r="BS35" s="161"/>
      <c r="BT35" s="161"/>
      <c r="BU35" s="151"/>
      <c r="BV35" s="151"/>
      <c r="BW35" s="153"/>
      <c r="BX35" s="161"/>
      <c r="BY35" s="161"/>
      <c r="BZ35" s="161"/>
      <c r="CA35" s="161"/>
      <c r="CB35" s="151"/>
      <c r="CC35" s="151"/>
      <c r="CD35" s="153"/>
      <c r="CE35" s="161"/>
      <c r="CF35" s="161"/>
      <c r="CG35" s="161"/>
      <c r="CH35" s="161"/>
      <c r="CI35" s="151"/>
      <c r="CJ35" s="151"/>
      <c r="CK35" s="153"/>
      <c r="CL35" s="161"/>
      <c r="CM35" s="161"/>
      <c r="CN35" s="161"/>
      <c r="CO35" s="161"/>
      <c r="CP35" s="151"/>
      <c r="CQ35" s="151"/>
      <c r="CR35" s="153"/>
    </row>
    <row r="36" spans="1:96" ht="12.75" customHeight="1">
      <c r="A36" s="132">
        <v>0</v>
      </c>
      <c r="B36" s="133"/>
      <c r="C36" s="134" t="s">
        <v>58</v>
      </c>
      <c r="D36" s="135" t="s">
        <v>51</v>
      </c>
      <c r="E36" s="136">
        <v>4.1666666666666664E-2</v>
      </c>
      <c r="F36" s="135" t="s">
        <v>77</v>
      </c>
      <c r="G36" s="137"/>
      <c r="H36" s="138">
        <v>1.7000000000000002</v>
      </c>
      <c r="I36" s="139">
        <v>483</v>
      </c>
      <c r="J36" s="140">
        <f t="shared" si="1"/>
        <v>0</v>
      </c>
      <c r="K36" s="138">
        <f t="shared" si="22"/>
        <v>0</v>
      </c>
      <c r="L36" s="140">
        <f t="shared" si="2"/>
        <v>0</v>
      </c>
      <c r="M36" s="141">
        <v>1.8</v>
      </c>
      <c r="N36" s="140">
        <f t="shared" si="3"/>
        <v>0</v>
      </c>
      <c r="O36" s="31">
        <f t="shared" si="4"/>
        <v>0</v>
      </c>
      <c r="P36" s="31">
        <f t="shared" si="5"/>
        <v>0</v>
      </c>
      <c r="Q36" s="31">
        <f t="shared" si="6"/>
        <v>0</v>
      </c>
      <c r="R36" s="31">
        <f t="shared" si="7"/>
        <v>0</v>
      </c>
      <c r="S36" s="31">
        <f t="shared" si="8"/>
        <v>0</v>
      </c>
      <c r="T36" s="152">
        <f t="shared" si="9"/>
        <v>0</v>
      </c>
      <c r="U36" s="152">
        <f t="shared" si="10"/>
        <v>0</v>
      </c>
      <c r="V36" s="142">
        <f t="shared" si="11"/>
        <v>0</v>
      </c>
      <c r="W36" s="143">
        <v>944</v>
      </c>
      <c r="X36" s="144">
        <f t="shared" si="12"/>
        <v>944</v>
      </c>
      <c r="Y36" s="144" t="e">
        <f t="shared" si="13"/>
        <v>#REF!</v>
      </c>
      <c r="Z36" s="146">
        <f t="shared" si="14"/>
        <v>755.2</v>
      </c>
      <c r="AA36" s="147">
        <f t="shared" si="15"/>
        <v>1227.2</v>
      </c>
      <c r="AB36" s="147" t="e">
        <f t="shared" si="16"/>
        <v>#REF!</v>
      </c>
      <c r="AC36" s="147" t="e">
        <f t="shared" si="17"/>
        <v>#REF!</v>
      </c>
      <c r="AD36" s="147" t="e">
        <f t="shared" si="18"/>
        <v>#REF!</v>
      </c>
      <c r="AE36" s="147" t="e">
        <f t="shared" si="19"/>
        <v>#REF!</v>
      </c>
      <c r="AF36" s="148" t="e">
        <f t="shared" si="20"/>
        <v>#REF!</v>
      </c>
      <c r="AH36" s="161"/>
      <c r="AI36" s="161"/>
      <c r="AJ36" s="161"/>
      <c r="AK36" s="161"/>
      <c r="AL36" s="161"/>
      <c r="AM36" s="151"/>
      <c r="AN36" s="153"/>
      <c r="AO36" s="161"/>
      <c r="AP36" s="161"/>
      <c r="AQ36" s="161"/>
      <c r="AR36" s="161"/>
      <c r="AS36" s="161"/>
      <c r="AT36" s="151"/>
      <c r="AU36" s="153"/>
      <c r="AV36" s="161"/>
      <c r="AW36" s="161"/>
      <c r="AX36" s="161"/>
      <c r="AY36" s="161"/>
      <c r="AZ36" s="151"/>
      <c r="BA36" s="153"/>
      <c r="BB36" s="153"/>
      <c r="BC36" s="161"/>
      <c r="BD36" s="161"/>
      <c r="BE36" s="161"/>
      <c r="BF36" s="161"/>
      <c r="BG36" s="151"/>
      <c r="BH36" s="151"/>
      <c r="BI36" s="153"/>
      <c r="BJ36" s="161"/>
      <c r="BK36" s="161"/>
      <c r="BL36" s="161"/>
      <c r="BM36" s="161"/>
      <c r="BN36" s="151"/>
      <c r="BO36" s="151"/>
      <c r="BP36" s="153"/>
      <c r="BQ36" s="161"/>
      <c r="BR36" s="161"/>
      <c r="BS36" s="161"/>
      <c r="BT36" s="161"/>
      <c r="BU36" s="161"/>
      <c r="BV36" s="151"/>
      <c r="BW36" s="153"/>
      <c r="BX36" s="161"/>
      <c r="BY36" s="161"/>
      <c r="BZ36" s="161"/>
      <c r="CA36" s="161"/>
      <c r="CB36" s="151"/>
      <c r="CC36" s="151"/>
      <c r="CD36" s="153"/>
      <c r="CE36" s="161"/>
      <c r="CF36" s="161"/>
      <c r="CG36" s="161"/>
      <c r="CH36" s="161"/>
      <c r="CI36" s="151"/>
      <c r="CJ36" s="151"/>
      <c r="CK36" s="153"/>
      <c r="CL36" s="161"/>
      <c r="CM36" s="161"/>
      <c r="CN36" s="161"/>
      <c r="CO36" s="161"/>
      <c r="CP36" s="151"/>
      <c r="CQ36" s="151"/>
      <c r="CR36" s="153"/>
    </row>
    <row r="37" spans="1:96" ht="12.75" customHeight="1">
      <c r="A37" s="132">
        <v>0</v>
      </c>
      <c r="B37" s="133"/>
      <c r="C37" s="134" t="s">
        <v>78</v>
      </c>
      <c r="D37" s="135" t="s">
        <v>51</v>
      </c>
      <c r="E37" s="136">
        <v>8.3333333333333329E-2</v>
      </c>
      <c r="F37" s="135" t="s">
        <v>79</v>
      </c>
      <c r="G37" s="137"/>
      <c r="H37" s="138">
        <v>1.2</v>
      </c>
      <c r="I37" s="139">
        <v>483</v>
      </c>
      <c r="J37" s="140">
        <f t="shared" si="1"/>
        <v>0</v>
      </c>
      <c r="K37" s="138">
        <f t="shared" si="22"/>
        <v>0</v>
      </c>
      <c r="L37" s="140">
        <f t="shared" si="2"/>
        <v>0</v>
      </c>
      <c r="M37" s="141">
        <v>1.2</v>
      </c>
      <c r="N37" s="140">
        <f t="shared" si="3"/>
        <v>0</v>
      </c>
      <c r="O37" s="31">
        <f t="shared" si="4"/>
        <v>0</v>
      </c>
      <c r="P37" s="31">
        <f t="shared" si="5"/>
        <v>0</v>
      </c>
      <c r="Q37" s="31">
        <f t="shared" si="6"/>
        <v>0</v>
      </c>
      <c r="R37" s="31">
        <f t="shared" si="7"/>
        <v>0</v>
      </c>
      <c r="S37" s="31">
        <f t="shared" si="8"/>
        <v>0</v>
      </c>
      <c r="T37" s="152">
        <f t="shared" si="9"/>
        <v>0</v>
      </c>
      <c r="U37" s="152">
        <f t="shared" si="10"/>
        <v>0</v>
      </c>
      <c r="V37" s="142">
        <f t="shared" si="11"/>
        <v>0</v>
      </c>
      <c r="W37" s="143">
        <v>262</v>
      </c>
      <c r="X37" s="144">
        <f t="shared" si="12"/>
        <v>262</v>
      </c>
      <c r="Y37" s="144" t="e">
        <f t="shared" si="13"/>
        <v>#REF!</v>
      </c>
      <c r="Z37" s="146">
        <f t="shared" si="14"/>
        <v>209.60000000000002</v>
      </c>
      <c r="AA37" s="147">
        <f t="shared" si="15"/>
        <v>340.6</v>
      </c>
      <c r="AB37" s="147" t="e">
        <f t="shared" si="16"/>
        <v>#REF!</v>
      </c>
      <c r="AC37" s="147" t="e">
        <f t="shared" si="17"/>
        <v>#REF!</v>
      </c>
      <c r="AD37" s="147" t="e">
        <f t="shared" si="18"/>
        <v>#REF!</v>
      </c>
      <c r="AE37" s="147" t="e">
        <f t="shared" si="19"/>
        <v>#REF!</v>
      </c>
      <c r="AF37" s="148" t="e">
        <f t="shared" si="20"/>
        <v>#REF!</v>
      </c>
      <c r="AH37" s="161"/>
      <c r="AI37" s="161"/>
      <c r="AJ37" s="161"/>
      <c r="AK37" s="161"/>
      <c r="AL37" s="161"/>
      <c r="AM37" s="151"/>
      <c r="AN37" s="153"/>
      <c r="AO37" s="161"/>
      <c r="AP37" s="161"/>
      <c r="AQ37" s="161"/>
      <c r="AR37" s="161"/>
      <c r="AS37" s="161"/>
      <c r="AT37" s="151"/>
      <c r="AU37" s="153"/>
      <c r="AV37" s="161"/>
      <c r="AW37" s="161"/>
      <c r="AX37" s="161"/>
      <c r="AY37" s="161"/>
      <c r="AZ37" s="151"/>
      <c r="BA37" s="153"/>
      <c r="BB37" s="153"/>
      <c r="BC37" s="161"/>
      <c r="BD37" s="161"/>
      <c r="BE37" s="161"/>
      <c r="BF37" s="161"/>
      <c r="BG37" s="151"/>
      <c r="BH37" s="151"/>
      <c r="BI37" s="153"/>
      <c r="BJ37" s="161"/>
      <c r="BK37" s="161"/>
      <c r="BL37" s="161"/>
      <c r="BM37" s="161"/>
      <c r="BN37" s="151"/>
      <c r="BO37" s="151"/>
      <c r="BP37" s="153"/>
      <c r="BQ37" s="161"/>
      <c r="BR37" s="161"/>
      <c r="BS37" s="161"/>
      <c r="BT37" s="161"/>
      <c r="BU37" s="161"/>
      <c r="BV37" s="151"/>
      <c r="BW37" s="153"/>
      <c r="BX37" s="161"/>
      <c r="BY37" s="161"/>
      <c r="BZ37" s="161"/>
      <c r="CA37" s="161"/>
      <c r="CB37" s="151"/>
      <c r="CC37" s="151"/>
      <c r="CD37" s="153"/>
      <c r="CE37" s="161"/>
      <c r="CF37" s="161"/>
      <c r="CG37" s="161"/>
      <c r="CH37" s="161"/>
      <c r="CI37" s="151"/>
      <c r="CJ37" s="151"/>
      <c r="CK37" s="153"/>
      <c r="CL37" s="161"/>
      <c r="CM37" s="161"/>
      <c r="CN37" s="161"/>
      <c r="CO37" s="161"/>
      <c r="CP37" s="151"/>
      <c r="CQ37" s="151"/>
      <c r="CR37" s="153"/>
    </row>
    <row r="38" spans="1:96" ht="12.75" customHeight="1">
      <c r="A38" s="132">
        <v>0</v>
      </c>
      <c r="B38" s="133"/>
      <c r="C38" s="134" t="s">
        <v>80</v>
      </c>
      <c r="D38" s="135" t="s">
        <v>81</v>
      </c>
      <c r="E38" s="136">
        <v>0.25</v>
      </c>
      <c r="F38" s="135" t="s">
        <v>52</v>
      </c>
      <c r="G38" s="137"/>
      <c r="H38" s="138">
        <v>1.2</v>
      </c>
      <c r="I38" s="139">
        <v>483</v>
      </c>
      <c r="J38" s="140">
        <f t="shared" si="1"/>
        <v>0</v>
      </c>
      <c r="K38" s="138">
        <f t="shared" si="22"/>
        <v>0</v>
      </c>
      <c r="L38" s="140">
        <f t="shared" si="2"/>
        <v>0</v>
      </c>
      <c r="M38" s="141">
        <v>1.1000000000000001</v>
      </c>
      <c r="N38" s="140">
        <f t="shared" si="3"/>
        <v>0</v>
      </c>
      <c r="O38" s="31">
        <f t="shared" si="4"/>
        <v>0</v>
      </c>
      <c r="P38" s="31">
        <f t="shared" si="5"/>
        <v>0</v>
      </c>
      <c r="Q38" s="31">
        <f t="shared" si="6"/>
        <v>0</v>
      </c>
      <c r="R38" s="31">
        <f t="shared" si="7"/>
        <v>0</v>
      </c>
      <c r="S38" s="31">
        <f t="shared" si="8"/>
        <v>0</v>
      </c>
      <c r="T38" s="152">
        <f t="shared" si="9"/>
        <v>0</v>
      </c>
      <c r="U38" s="152">
        <f t="shared" si="10"/>
        <v>0</v>
      </c>
      <c r="V38" s="142">
        <f t="shared" si="11"/>
        <v>0</v>
      </c>
      <c r="W38" s="143">
        <v>744</v>
      </c>
      <c r="X38" s="144">
        <f t="shared" si="12"/>
        <v>744</v>
      </c>
      <c r="Y38" s="144" t="e">
        <f t="shared" si="13"/>
        <v>#REF!</v>
      </c>
      <c r="Z38" s="146">
        <f t="shared" si="14"/>
        <v>595.20000000000005</v>
      </c>
      <c r="AA38" s="147">
        <f t="shared" si="15"/>
        <v>967.2</v>
      </c>
      <c r="AB38" s="147" t="e">
        <f t="shared" si="16"/>
        <v>#REF!</v>
      </c>
      <c r="AC38" s="147" t="e">
        <f t="shared" si="17"/>
        <v>#REF!</v>
      </c>
      <c r="AD38" s="147" t="e">
        <f t="shared" si="18"/>
        <v>#REF!</v>
      </c>
      <c r="AE38" s="147" t="e">
        <f t="shared" si="19"/>
        <v>#REF!</v>
      </c>
      <c r="AF38" s="148" t="e">
        <f t="shared" si="20"/>
        <v>#REF!</v>
      </c>
      <c r="AH38" s="161"/>
      <c r="AI38" s="161"/>
      <c r="AJ38" s="161"/>
      <c r="AK38" s="161"/>
      <c r="AL38" s="161"/>
      <c r="AM38" s="151"/>
      <c r="AN38" s="153"/>
      <c r="AO38" s="161"/>
      <c r="AP38" s="161"/>
      <c r="AQ38" s="161"/>
      <c r="AR38" s="161"/>
      <c r="AS38" s="161"/>
      <c r="AT38" s="151"/>
      <c r="AU38" s="153"/>
      <c r="AV38" s="161"/>
      <c r="AW38" s="161"/>
      <c r="AX38" s="161"/>
      <c r="AY38" s="161"/>
      <c r="AZ38" s="161"/>
      <c r="BA38" s="151"/>
      <c r="BB38" s="153"/>
      <c r="BC38" s="161"/>
      <c r="BD38" s="161"/>
      <c r="BE38" s="161"/>
      <c r="BF38" s="161"/>
      <c r="BG38" s="161"/>
      <c r="BH38" s="151"/>
      <c r="BI38" s="153"/>
      <c r="BJ38" s="161"/>
      <c r="BK38" s="161"/>
      <c r="BL38" s="161"/>
      <c r="BM38" s="161"/>
      <c r="BN38" s="161"/>
      <c r="BO38" s="151"/>
      <c r="BP38" s="153"/>
      <c r="BQ38" s="161"/>
      <c r="BR38" s="161"/>
      <c r="BS38" s="161"/>
      <c r="BT38" s="161"/>
      <c r="BU38" s="161"/>
      <c r="BV38" s="151"/>
      <c r="BW38" s="153"/>
      <c r="BX38" s="161"/>
      <c r="BY38" s="161"/>
      <c r="BZ38" s="161"/>
      <c r="CA38" s="161"/>
      <c r="CB38" s="161"/>
      <c r="CC38" s="151"/>
      <c r="CD38" s="153"/>
      <c r="CE38" s="161"/>
      <c r="CF38" s="161"/>
      <c r="CG38" s="161"/>
      <c r="CH38" s="161"/>
      <c r="CI38" s="161"/>
      <c r="CJ38" s="151"/>
      <c r="CK38" s="153"/>
      <c r="CL38" s="161"/>
      <c r="CM38" s="161"/>
      <c r="CN38" s="161"/>
      <c r="CO38" s="161"/>
      <c r="CP38" s="161"/>
      <c r="CQ38" s="151"/>
      <c r="CR38" s="153"/>
    </row>
    <row r="39" spans="1:96" ht="12.75" customHeight="1">
      <c r="A39" s="132">
        <v>43526</v>
      </c>
      <c r="B39" s="133"/>
      <c r="C39" s="134" t="s">
        <v>82</v>
      </c>
      <c r="D39" s="135" t="s">
        <v>81</v>
      </c>
      <c r="E39" s="136">
        <v>0.29166666666666669</v>
      </c>
      <c r="F39" s="135" t="s">
        <v>52</v>
      </c>
      <c r="G39" s="137"/>
      <c r="H39" s="138">
        <v>2.4</v>
      </c>
      <c r="I39" s="139">
        <v>483</v>
      </c>
      <c r="J39" s="140">
        <f t="shared" si="1"/>
        <v>0</v>
      </c>
      <c r="K39" s="138">
        <f t="shared" si="22"/>
        <v>0</v>
      </c>
      <c r="L39" s="140">
        <f t="shared" si="2"/>
        <v>0</v>
      </c>
      <c r="M39" s="141">
        <v>2.2999999999999998</v>
      </c>
      <c r="N39" s="140">
        <f t="shared" si="3"/>
        <v>0</v>
      </c>
      <c r="O39" s="31">
        <f t="shared" si="4"/>
        <v>0</v>
      </c>
      <c r="P39" s="31">
        <f t="shared" si="5"/>
        <v>0</v>
      </c>
      <c r="Q39" s="31">
        <f t="shared" si="6"/>
        <v>0</v>
      </c>
      <c r="R39" s="31">
        <f t="shared" si="7"/>
        <v>0</v>
      </c>
      <c r="S39" s="31">
        <f t="shared" si="8"/>
        <v>0</v>
      </c>
      <c r="T39" s="152">
        <f t="shared" si="9"/>
        <v>0</v>
      </c>
      <c r="U39" s="152">
        <f t="shared" si="10"/>
        <v>0</v>
      </c>
      <c r="V39" s="142">
        <f t="shared" si="11"/>
        <v>0</v>
      </c>
      <c r="W39" s="143">
        <v>1488</v>
      </c>
      <c r="X39" s="144">
        <f t="shared" si="12"/>
        <v>1488</v>
      </c>
      <c r="Y39" s="144" t="e">
        <f t="shared" si="13"/>
        <v>#REF!</v>
      </c>
      <c r="Z39" s="146">
        <f t="shared" si="14"/>
        <v>1190.4000000000001</v>
      </c>
      <c r="AA39" s="147">
        <f t="shared" si="15"/>
        <v>1934.4</v>
      </c>
      <c r="AB39" s="147" t="e">
        <f t="shared" si="16"/>
        <v>#REF!</v>
      </c>
      <c r="AC39" s="147" t="e">
        <f t="shared" si="17"/>
        <v>#REF!</v>
      </c>
      <c r="AD39" s="147" t="e">
        <f t="shared" si="18"/>
        <v>#REF!</v>
      </c>
      <c r="AE39" s="147" t="e">
        <f t="shared" si="19"/>
        <v>#REF!</v>
      </c>
      <c r="AF39" s="148" t="e">
        <f t="shared" si="20"/>
        <v>#REF!</v>
      </c>
      <c r="AH39" s="161"/>
      <c r="AI39" s="161"/>
      <c r="AJ39" s="161"/>
      <c r="AK39" s="161"/>
      <c r="AL39" s="161"/>
      <c r="AM39" s="151"/>
      <c r="AN39" s="153"/>
      <c r="AO39" s="161"/>
      <c r="AP39" s="161"/>
      <c r="AQ39" s="161"/>
      <c r="AR39" s="161"/>
      <c r="AS39" s="161"/>
      <c r="AT39" s="153"/>
      <c r="AU39" s="153"/>
      <c r="AV39" s="161"/>
      <c r="AW39" s="161"/>
      <c r="AX39" s="161"/>
      <c r="AY39" s="161"/>
      <c r="AZ39" s="161"/>
      <c r="BA39" s="151"/>
      <c r="BB39" s="153"/>
      <c r="BC39" s="161"/>
      <c r="BD39" s="161"/>
      <c r="BE39" s="161"/>
      <c r="BF39" s="161"/>
      <c r="BG39" s="161"/>
      <c r="BH39" s="153"/>
      <c r="BI39" s="153"/>
      <c r="BJ39" s="161"/>
      <c r="BK39" s="161"/>
      <c r="BL39" s="161"/>
      <c r="BM39" s="161"/>
      <c r="BN39" s="161"/>
      <c r="BO39" s="153"/>
      <c r="BP39" s="153"/>
      <c r="BQ39" s="161"/>
      <c r="BR39" s="161"/>
      <c r="BS39" s="161"/>
      <c r="BT39" s="161"/>
      <c r="BU39" s="161"/>
      <c r="BV39" s="153"/>
      <c r="BW39" s="153"/>
      <c r="BX39" s="161"/>
      <c r="BY39" s="161"/>
      <c r="BZ39" s="161"/>
      <c r="CA39" s="161"/>
      <c r="CB39" s="161"/>
      <c r="CC39" s="153"/>
      <c r="CD39" s="153"/>
      <c r="CE39" s="161"/>
      <c r="CF39" s="161"/>
      <c r="CG39" s="161"/>
      <c r="CH39" s="161"/>
      <c r="CI39" s="161"/>
      <c r="CJ39" s="153"/>
      <c r="CK39" s="153"/>
      <c r="CL39" s="161"/>
      <c r="CM39" s="161"/>
      <c r="CN39" s="161"/>
      <c r="CO39" s="161"/>
      <c r="CP39" s="161"/>
      <c r="CQ39" s="153"/>
      <c r="CR39" s="153"/>
    </row>
    <row r="40" spans="1:96" ht="12.75" customHeight="1">
      <c r="A40" s="132">
        <v>0</v>
      </c>
      <c r="B40" s="133" t="s">
        <v>49</v>
      </c>
      <c r="C40" s="134" t="s">
        <v>83</v>
      </c>
      <c r="D40" s="135" t="s">
        <v>81</v>
      </c>
      <c r="E40" s="136">
        <v>0.33333333333333331</v>
      </c>
      <c r="F40" s="135" t="s">
        <v>52</v>
      </c>
      <c r="G40" s="137"/>
      <c r="H40" s="138">
        <v>5.5</v>
      </c>
      <c r="I40" s="139">
        <v>483</v>
      </c>
      <c r="J40" s="140">
        <f t="shared" si="1"/>
        <v>0</v>
      </c>
      <c r="K40" s="138">
        <f t="shared" si="22"/>
        <v>0</v>
      </c>
      <c r="L40" s="140">
        <f t="shared" si="2"/>
        <v>0</v>
      </c>
      <c r="M40" s="141">
        <v>5.0999999999999996</v>
      </c>
      <c r="N40" s="140">
        <f t="shared" si="3"/>
        <v>0</v>
      </c>
      <c r="O40" s="31">
        <f t="shared" si="4"/>
        <v>0</v>
      </c>
      <c r="P40" s="31">
        <f t="shared" si="5"/>
        <v>0</v>
      </c>
      <c r="Q40" s="31">
        <f t="shared" si="6"/>
        <v>0</v>
      </c>
      <c r="R40" s="31">
        <f t="shared" si="7"/>
        <v>0</v>
      </c>
      <c r="S40" s="31">
        <f t="shared" si="8"/>
        <v>0</v>
      </c>
      <c r="T40" s="152">
        <f t="shared" si="9"/>
        <v>0</v>
      </c>
      <c r="U40" s="152">
        <f t="shared" si="10"/>
        <v>0</v>
      </c>
      <c r="V40" s="142">
        <f t="shared" si="11"/>
        <v>0</v>
      </c>
      <c r="W40" s="143">
        <v>3348</v>
      </c>
      <c r="X40" s="144">
        <f t="shared" si="12"/>
        <v>3348</v>
      </c>
      <c r="Y40" s="144" t="e">
        <f t="shared" si="13"/>
        <v>#REF!</v>
      </c>
      <c r="Z40" s="146">
        <f t="shared" si="14"/>
        <v>2678.4</v>
      </c>
      <c r="AA40" s="147">
        <f t="shared" si="15"/>
        <v>4352.4000000000005</v>
      </c>
      <c r="AB40" s="147" t="e">
        <f t="shared" si="16"/>
        <v>#REF!</v>
      </c>
      <c r="AC40" s="147" t="e">
        <f t="shared" si="17"/>
        <v>#REF!</v>
      </c>
      <c r="AD40" s="147" t="e">
        <f t="shared" si="18"/>
        <v>#REF!</v>
      </c>
      <c r="AE40" s="147" t="e">
        <f t="shared" si="19"/>
        <v>#REF!</v>
      </c>
      <c r="AF40" s="148" t="e">
        <f t="shared" si="20"/>
        <v>#REF!</v>
      </c>
      <c r="AH40" s="161"/>
      <c r="AI40" s="161"/>
      <c r="AJ40" s="161"/>
      <c r="AK40" s="161"/>
      <c r="AL40" s="161"/>
      <c r="AM40" s="153"/>
      <c r="AN40" s="153"/>
      <c r="AO40" s="161"/>
      <c r="AP40" s="161"/>
      <c r="AQ40" s="161"/>
      <c r="AR40" s="161"/>
      <c r="AS40" s="161"/>
      <c r="AT40" s="151"/>
      <c r="AU40" s="153"/>
      <c r="AV40" s="161"/>
      <c r="AW40" s="161"/>
      <c r="AX40" s="161"/>
      <c r="AY40" s="161"/>
      <c r="AZ40" s="161"/>
      <c r="BA40" s="151"/>
      <c r="BB40" s="153"/>
      <c r="BC40" s="161"/>
      <c r="BD40" s="161"/>
      <c r="BE40" s="161"/>
      <c r="BF40" s="161"/>
      <c r="BG40" s="161"/>
      <c r="BH40" s="151"/>
      <c r="BI40" s="153"/>
      <c r="BJ40" s="161"/>
      <c r="BK40" s="161"/>
      <c r="BL40" s="161"/>
      <c r="BM40" s="161"/>
      <c r="BN40" s="161"/>
      <c r="BO40" s="151"/>
      <c r="BP40" s="153"/>
      <c r="BQ40" s="161"/>
      <c r="BR40" s="161"/>
      <c r="BS40" s="161"/>
      <c r="BT40" s="161"/>
      <c r="BU40" s="161"/>
      <c r="BV40" s="151"/>
      <c r="BW40" s="153"/>
      <c r="BX40" s="161"/>
      <c r="BY40" s="161"/>
      <c r="BZ40" s="161"/>
      <c r="CA40" s="161"/>
      <c r="CB40" s="161"/>
      <c r="CC40" s="151"/>
      <c r="CD40" s="153"/>
      <c r="CE40" s="161"/>
      <c r="CF40" s="161"/>
      <c r="CG40" s="161"/>
      <c r="CH40" s="161"/>
      <c r="CI40" s="161"/>
      <c r="CJ40" s="151"/>
      <c r="CK40" s="153"/>
      <c r="CL40" s="161"/>
      <c r="CM40" s="161"/>
      <c r="CN40" s="161"/>
      <c r="CO40" s="161"/>
      <c r="CP40" s="161"/>
      <c r="CQ40" s="151"/>
      <c r="CR40" s="153"/>
    </row>
    <row r="41" spans="1:96" ht="12.75" customHeight="1">
      <c r="A41" s="132">
        <v>0</v>
      </c>
      <c r="B41" s="133" t="s">
        <v>49</v>
      </c>
      <c r="C41" s="134" t="s">
        <v>84</v>
      </c>
      <c r="D41" s="135" t="s">
        <v>81</v>
      </c>
      <c r="E41" s="136">
        <v>0.45833333333333331</v>
      </c>
      <c r="F41" s="135" t="s">
        <v>52</v>
      </c>
      <c r="G41" s="137"/>
      <c r="H41" s="138">
        <v>4.9000000000000004</v>
      </c>
      <c r="I41" s="139">
        <v>483</v>
      </c>
      <c r="J41" s="140">
        <f t="shared" si="1"/>
        <v>0</v>
      </c>
      <c r="K41" s="138">
        <f t="shared" si="22"/>
        <v>0</v>
      </c>
      <c r="L41" s="140">
        <f t="shared" si="2"/>
        <v>0</v>
      </c>
      <c r="M41" s="141">
        <v>4.5999999999999996</v>
      </c>
      <c r="N41" s="140">
        <f t="shared" si="3"/>
        <v>0</v>
      </c>
      <c r="O41" s="31">
        <f t="shared" si="4"/>
        <v>0</v>
      </c>
      <c r="P41" s="31">
        <f t="shared" si="5"/>
        <v>0</v>
      </c>
      <c r="Q41" s="31">
        <f t="shared" si="6"/>
        <v>0</v>
      </c>
      <c r="R41" s="31">
        <f t="shared" si="7"/>
        <v>0</v>
      </c>
      <c r="S41" s="31">
        <f t="shared" si="8"/>
        <v>0</v>
      </c>
      <c r="T41" s="152">
        <f t="shared" si="9"/>
        <v>0</v>
      </c>
      <c r="U41" s="152">
        <f t="shared" si="10"/>
        <v>0</v>
      </c>
      <c r="V41" s="142">
        <f t="shared" si="11"/>
        <v>0</v>
      </c>
      <c r="W41" s="143">
        <v>2976</v>
      </c>
      <c r="X41" s="144">
        <f t="shared" si="12"/>
        <v>2976</v>
      </c>
      <c r="Y41" s="144" t="e">
        <f t="shared" si="13"/>
        <v>#REF!</v>
      </c>
      <c r="Z41" s="146">
        <f t="shared" si="14"/>
        <v>2380.8000000000002</v>
      </c>
      <c r="AA41" s="147">
        <f t="shared" si="15"/>
        <v>3868.8</v>
      </c>
      <c r="AB41" s="147" t="e">
        <f t="shared" si="16"/>
        <v>#REF!</v>
      </c>
      <c r="AC41" s="147" t="e">
        <f t="shared" si="17"/>
        <v>#REF!</v>
      </c>
      <c r="AD41" s="147" t="e">
        <f t="shared" si="18"/>
        <v>#REF!</v>
      </c>
      <c r="AE41" s="147" t="e">
        <f t="shared" si="19"/>
        <v>#REF!</v>
      </c>
      <c r="AF41" s="148" t="e">
        <f t="shared" si="20"/>
        <v>#REF!</v>
      </c>
      <c r="AH41" s="161"/>
      <c r="AI41" s="161"/>
      <c r="AJ41" s="161"/>
      <c r="AK41" s="161"/>
      <c r="AL41" s="161"/>
      <c r="AM41" s="151"/>
      <c r="AN41" s="153"/>
      <c r="AO41" s="161"/>
      <c r="AP41" s="161"/>
      <c r="AQ41" s="161"/>
      <c r="AR41" s="161"/>
      <c r="AS41" s="161"/>
      <c r="AT41" s="151"/>
      <c r="AU41" s="153"/>
      <c r="AV41" s="161"/>
      <c r="AW41" s="161"/>
      <c r="AX41" s="161"/>
      <c r="AY41" s="161"/>
      <c r="AZ41" s="161"/>
      <c r="BA41" s="151"/>
      <c r="BB41" s="153"/>
      <c r="BC41" s="161"/>
      <c r="BD41" s="161"/>
      <c r="BE41" s="161"/>
      <c r="BF41" s="161"/>
      <c r="BG41" s="161"/>
      <c r="BH41" s="151"/>
      <c r="BI41" s="153"/>
      <c r="BJ41" s="161"/>
      <c r="BK41" s="161"/>
      <c r="BL41" s="161"/>
      <c r="BM41" s="161"/>
      <c r="BN41" s="161"/>
      <c r="BO41" s="151"/>
      <c r="BP41" s="153"/>
      <c r="BQ41" s="161"/>
      <c r="BR41" s="161"/>
      <c r="BS41" s="161"/>
      <c r="BT41" s="161"/>
      <c r="BU41" s="161"/>
      <c r="BV41" s="151"/>
      <c r="BW41" s="153"/>
      <c r="BX41" s="161"/>
      <c r="BY41" s="161"/>
      <c r="BZ41" s="161"/>
      <c r="CA41" s="161"/>
      <c r="CB41" s="161"/>
      <c r="CC41" s="151"/>
      <c r="CD41" s="153"/>
      <c r="CE41" s="161"/>
      <c r="CF41" s="161"/>
      <c r="CG41" s="161"/>
      <c r="CH41" s="161"/>
      <c r="CI41" s="161"/>
      <c r="CJ41" s="151"/>
      <c r="CK41" s="153"/>
      <c r="CL41" s="161"/>
      <c r="CM41" s="161"/>
      <c r="CN41" s="161"/>
      <c r="CO41" s="161"/>
      <c r="CP41" s="161"/>
      <c r="CQ41" s="151"/>
      <c r="CR41" s="153"/>
    </row>
    <row r="42" spans="1:96" ht="12.75" customHeight="1">
      <c r="A42" s="132">
        <v>0</v>
      </c>
      <c r="B42" s="133"/>
      <c r="C42" s="134" t="s">
        <v>54</v>
      </c>
      <c r="D42" s="135" t="s">
        <v>81</v>
      </c>
      <c r="E42" s="136">
        <v>0.5</v>
      </c>
      <c r="F42" s="135" t="s">
        <v>52</v>
      </c>
      <c r="G42" s="137"/>
      <c r="H42" s="138">
        <v>6.1</v>
      </c>
      <c r="I42" s="139">
        <v>483</v>
      </c>
      <c r="J42" s="140">
        <f t="shared" si="1"/>
        <v>0</v>
      </c>
      <c r="K42" s="138">
        <f t="shared" si="22"/>
        <v>0</v>
      </c>
      <c r="L42" s="140">
        <f t="shared" si="2"/>
        <v>0</v>
      </c>
      <c r="M42" s="141">
        <v>5.7</v>
      </c>
      <c r="N42" s="140">
        <f t="shared" si="3"/>
        <v>0</v>
      </c>
      <c r="O42" s="31">
        <f t="shared" si="4"/>
        <v>0</v>
      </c>
      <c r="P42" s="31">
        <f t="shared" si="5"/>
        <v>0</v>
      </c>
      <c r="Q42" s="31">
        <f t="shared" si="6"/>
        <v>0</v>
      </c>
      <c r="R42" s="31">
        <f t="shared" si="7"/>
        <v>0</v>
      </c>
      <c r="S42" s="31">
        <f t="shared" si="8"/>
        <v>0</v>
      </c>
      <c r="T42" s="152">
        <f t="shared" si="9"/>
        <v>0</v>
      </c>
      <c r="U42" s="152">
        <f t="shared" si="10"/>
        <v>0</v>
      </c>
      <c r="V42" s="142">
        <f t="shared" si="11"/>
        <v>0</v>
      </c>
      <c r="W42" s="143">
        <v>3720</v>
      </c>
      <c r="X42" s="144">
        <f t="shared" si="12"/>
        <v>3720</v>
      </c>
      <c r="Y42" s="144" t="e">
        <f t="shared" si="13"/>
        <v>#REF!</v>
      </c>
      <c r="Z42" s="146">
        <f t="shared" si="14"/>
        <v>2976</v>
      </c>
      <c r="AA42" s="147">
        <f t="shared" si="15"/>
        <v>4836</v>
      </c>
      <c r="AB42" s="147" t="e">
        <f t="shared" si="16"/>
        <v>#REF!</v>
      </c>
      <c r="AC42" s="147" t="e">
        <f t="shared" si="17"/>
        <v>#REF!</v>
      </c>
      <c r="AD42" s="147" t="e">
        <f t="shared" si="18"/>
        <v>#REF!</v>
      </c>
      <c r="AE42" s="147" t="e">
        <f t="shared" si="19"/>
        <v>#REF!</v>
      </c>
      <c r="AF42" s="148" t="e">
        <f t="shared" si="20"/>
        <v>#REF!</v>
      </c>
      <c r="AH42" s="161"/>
      <c r="AI42" s="161"/>
      <c r="AJ42" s="161"/>
      <c r="AK42" s="161"/>
      <c r="AL42" s="161"/>
      <c r="AM42" s="151"/>
      <c r="AN42" s="153"/>
      <c r="AO42" s="161"/>
      <c r="AP42" s="161"/>
      <c r="AQ42" s="161"/>
      <c r="AR42" s="161"/>
      <c r="AS42" s="161"/>
      <c r="AT42" s="153"/>
      <c r="AU42" s="153"/>
      <c r="AV42" s="161"/>
      <c r="AW42" s="161"/>
      <c r="AX42" s="161"/>
      <c r="AY42" s="161"/>
      <c r="AZ42" s="161"/>
      <c r="BA42" s="151"/>
      <c r="BB42" s="153"/>
      <c r="BC42" s="161"/>
      <c r="BD42" s="161"/>
      <c r="BE42" s="161"/>
      <c r="BF42" s="161"/>
      <c r="BG42" s="161"/>
      <c r="BH42" s="153"/>
      <c r="BI42" s="153"/>
      <c r="BJ42" s="161"/>
      <c r="BK42" s="161"/>
      <c r="BL42" s="161"/>
      <c r="BM42" s="161"/>
      <c r="BN42" s="161"/>
      <c r="BO42" s="153"/>
      <c r="BP42" s="153"/>
      <c r="BQ42" s="161"/>
      <c r="BR42" s="161"/>
      <c r="BS42" s="161"/>
      <c r="BT42" s="161"/>
      <c r="BU42" s="161"/>
      <c r="BV42" s="153"/>
      <c r="BW42" s="153"/>
      <c r="BX42" s="161"/>
      <c r="BY42" s="161"/>
      <c r="BZ42" s="161"/>
      <c r="CA42" s="161"/>
      <c r="CB42" s="161"/>
      <c r="CC42" s="153"/>
      <c r="CD42" s="153"/>
      <c r="CE42" s="161"/>
      <c r="CF42" s="161"/>
      <c r="CG42" s="161"/>
      <c r="CH42" s="161"/>
      <c r="CI42" s="161"/>
      <c r="CJ42" s="153"/>
      <c r="CK42" s="153"/>
      <c r="CL42" s="161"/>
      <c r="CM42" s="161"/>
      <c r="CN42" s="161"/>
      <c r="CO42" s="161"/>
      <c r="CP42" s="161"/>
      <c r="CQ42" s="153"/>
      <c r="CR42" s="153"/>
    </row>
    <row r="43" spans="1:96" ht="12.75" customHeight="1">
      <c r="A43" s="132">
        <v>43526</v>
      </c>
      <c r="B43" s="133"/>
      <c r="C43" s="134" t="s">
        <v>85</v>
      </c>
      <c r="D43" s="135" t="s">
        <v>81</v>
      </c>
      <c r="E43" s="136">
        <v>0.52083333333333337</v>
      </c>
      <c r="F43" s="135" t="s">
        <v>52</v>
      </c>
      <c r="G43" s="137"/>
      <c r="H43" s="138">
        <v>5.5</v>
      </c>
      <c r="I43" s="139">
        <v>483</v>
      </c>
      <c r="J43" s="140">
        <f t="shared" si="1"/>
        <v>0</v>
      </c>
      <c r="K43" s="138">
        <f t="shared" si="22"/>
        <v>0</v>
      </c>
      <c r="L43" s="140">
        <f t="shared" si="2"/>
        <v>0</v>
      </c>
      <c r="M43" s="141">
        <v>5.0999999999999996</v>
      </c>
      <c r="N43" s="140">
        <f t="shared" si="3"/>
        <v>0</v>
      </c>
      <c r="O43" s="31">
        <f t="shared" si="4"/>
        <v>0</v>
      </c>
      <c r="P43" s="31">
        <f t="shared" si="5"/>
        <v>0</v>
      </c>
      <c r="Q43" s="31">
        <f t="shared" si="6"/>
        <v>0</v>
      </c>
      <c r="R43" s="31">
        <f t="shared" si="7"/>
        <v>0</v>
      </c>
      <c r="S43" s="31">
        <f t="shared" si="8"/>
        <v>0</v>
      </c>
      <c r="T43" s="152">
        <f t="shared" si="9"/>
        <v>0</v>
      </c>
      <c r="U43" s="152">
        <f t="shared" si="10"/>
        <v>0</v>
      </c>
      <c r="V43" s="142">
        <f t="shared" si="11"/>
        <v>0</v>
      </c>
      <c r="W43" s="143">
        <v>3348</v>
      </c>
      <c r="X43" s="144">
        <f t="shared" si="12"/>
        <v>3348</v>
      </c>
      <c r="Y43" s="144" t="e">
        <f t="shared" si="13"/>
        <v>#REF!</v>
      </c>
      <c r="Z43" s="146">
        <f t="shared" si="14"/>
        <v>2678.4</v>
      </c>
      <c r="AA43" s="147">
        <f t="shared" si="15"/>
        <v>4352.4000000000005</v>
      </c>
      <c r="AB43" s="147" t="e">
        <f t="shared" si="16"/>
        <v>#REF!</v>
      </c>
      <c r="AC43" s="147" t="e">
        <f t="shared" si="17"/>
        <v>#REF!</v>
      </c>
      <c r="AD43" s="147" t="e">
        <f t="shared" si="18"/>
        <v>#REF!</v>
      </c>
      <c r="AE43" s="147" t="e">
        <f t="shared" si="19"/>
        <v>#REF!</v>
      </c>
      <c r="AF43" s="148" t="e">
        <f t="shared" si="20"/>
        <v>#REF!</v>
      </c>
      <c r="AH43" s="161"/>
      <c r="AI43" s="161"/>
      <c r="AJ43" s="161"/>
      <c r="AK43" s="161"/>
      <c r="AL43" s="161"/>
      <c r="AM43" s="151"/>
      <c r="AN43" s="153"/>
      <c r="AO43" s="161"/>
      <c r="AP43" s="161"/>
      <c r="AQ43" s="161"/>
      <c r="AR43" s="161"/>
      <c r="AS43" s="161"/>
      <c r="AT43" s="151"/>
      <c r="AU43" s="153"/>
      <c r="AV43" s="161"/>
      <c r="AW43" s="161"/>
      <c r="AX43" s="161"/>
      <c r="AY43" s="161"/>
      <c r="AZ43" s="161"/>
      <c r="BA43" s="151"/>
      <c r="BB43" s="153"/>
      <c r="BC43" s="161"/>
      <c r="BD43" s="161"/>
      <c r="BE43" s="161"/>
      <c r="BF43" s="161"/>
      <c r="BG43" s="161"/>
      <c r="BH43" s="151"/>
      <c r="BI43" s="153"/>
      <c r="BJ43" s="161"/>
      <c r="BK43" s="161"/>
      <c r="BL43" s="161"/>
      <c r="BM43" s="161"/>
      <c r="BN43" s="161"/>
      <c r="BO43" s="151"/>
      <c r="BP43" s="153"/>
      <c r="BQ43" s="161"/>
      <c r="BR43" s="161"/>
      <c r="BS43" s="161"/>
      <c r="BT43" s="161"/>
      <c r="BU43" s="161"/>
      <c r="BV43" s="151"/>
      <c r="BW43" s="153"/>
      <c r="BX43" s="161"/>
      <c r="BY43" s="161"/>
      <c r="BZ43" s="161"/>
      <c r="CA43" s="161"/>
      <c r="CB43" s="161"/>
      <c r="CC43" s="151"/>
      <c r="CD43" s="153"/>
      <c r="CE43" s="161"/>
      <c r="CF43" s="161"/>
      <c r="CG43" s="161"/>
      <c r="CH43" s="161"/>
      <c r="CI43" s="161"/>
      <c r="CJ43" s="151"/>
      <c r="CK43" s="153"/>
      <c r="CL43" s="161"/>
      <c r="CM43" s="161"/>
      <c r="CN43" s="161"/>
      <c r="CO43" s="161"/>
      <c r="CP43" s="161"/>
      <c r="CQ43" s="151"/>
      <c r="CR43" s="153"/>
    </row>
    <row r="44" spans="1:96" ht="12.75" customHeight="1">
      <c r="A44" s="132">
        <v>0</v>
      </c>
      <c r="B44" s="133"/>
      <c r="C44" s="134" t="s">
        <v>56</v>
      </c>
      <c r="D44" s="135" t="s">
        <v>81</v>
      </c>
      <c r="E44" s="136">
        <v>0.54166666666666663</v>
      </c>
      <c r="F44" s="135" t="s">
        <v>52</v>
      </c>
      <c r="G44" s="137"/>
      <c r="H44" s="138">
        <v>5.5</v>
      </c>
      <c r="I44" s="139">
        <v>483</v>
      </c>
      <c r="J44" s="140">
        <f t="shared" ref="J44:J73" si="23">K44+L44</f>
        <v>0</v>
      </c>
      <c r="K44" s="138">
        <f t="shared" si="22"/>
        <v>0</v>
      </c>
      <c r="L44" s="140">
        <f>H44*Q44*2</f>
        <v>0</v>
      </c>
      <c r="M44" s="141">
        <v>5.0999999999999996</v>
      </c>
      <c r="N44" s="140">
        <f t="shared" ref="N44:N73" si="24">V44*M44</f>
        <v>0</v>
      </c>
      <c r="O44" s="31">
        <f t="shared" ref="O44:O66" si="25">COUNTIF(AH44:CR44,"A")</f>
        <v>0</v>
      </c>
      <c r="P44" s="31">
        <f t="shared" ref="P44:P66" si="26">COUNTIF(AH44:CR44,"B")</f>
        <v>0</v>
      </c>
      <c r="Q44" s="31">
        <f t="shared" ref="Q44:Q66" si="27">COUNTIF(AH44:CR44,"C")</f>
        <v>0</v>
      </c>
      <c r="R44" s="31">
        <f t="shared" ref="R44:R66" si="28">COUNTIF(BX44:CR44,"D")</f>
        <v>0</v>
      </c>
      <c r="S44" s="31">
        <f t="shared" ref="S44:S66" si="29">COUNTIF(BX44:CR44,"E")</f>
        <v>0</v>
      </c>
      <c r="T44" s="152">
        <f t="shared" ref="T44:T66" si="30">COUNTIF(BX44:CR44,"F")</f>
        <v>0</v>
      </c>
      <c r="U44" s="152">
        <f t="shared" ref="U44:U66" si="31">COUNTIF(BX44:CR44,"G")</f>
        <v>0</v>
      </c>
      <c r="V44" s="142">
        <f t="shared" ref="V44:V66" si="32">SUM(O44:U44)</f>
        <v>0</v>
      </c>
      <c r="W44" s="143">
        <v>3348</v>
      </c>
      <c r="X44" s="144">
        <f t="shared" ref="X44:X66" si="33">IF(G44="",W44,IF(G44="Break",W44*1.1,IF(G44="T&amp;T",W44*1.25,IF(OR(G44="FIB",G44="LIB"),W44*1.2,W44*1.3))))</f>
        <v>3348</v>
      </c>
      <c r="Y44" s="144" t="e">
        <f t="shared" ref="Y44:Y66" si="34">X44*$F$2</f>
        <v>#REF!</v>
      </c>
      <c r="Z44" s="146">
        <f t="shared" ref="Z44:Z66" si="35">X44*$F$3</f>
        <v>2678.4</v>
      </c>
      <c r="AA44" s="147">
        <f t="shared" ref="AA44:AA66" si="36">X44*$F$4</f>
        <v>4352.4000000000005</v>
      </c>
      <c r="AB44" s="147" t="e">
        <f t="shared" ref="AB44:AB66" si="37">X44*$F$5</f>
        <v>#REF!</v>
      </c>
      <c r="AC44" s="147" t="e">
        <f t="shared" ref="AC44:AC66" si="38">X44*$F$6</f>
        <v>#REF!</v>
      </c>
      <c r="AD44" s="147" t="e">
        <f t="shared" ref="AD44:AD66" si="39">X44*$F$7</f>
        <v>#REF!</v>
      </c>
      <c r="AE44" s="147" t="e">
        <f t="shared" ref="AE44:AE66" si="40">X44*$F$8</f>
        <v>#REF!</v>
      </c>
      <c r="AF44" s="148" t="e">
        <f t="shared" ref="AF44:AF66" si="41">SUMPRODUCT(O44:U44,Y44:AE44)</f>
        <v>#REF!</v>
      </c>
      <c r="AH44" s="161"/>
      <c r="AI44" s="161"/>
      <c r="AJ44" s="161"/>
      <c r="AK44" s="161"/>
      <c r="AL44" s="161"/>
      <c r="AM44" s="151"/>
      <c r="AN44" s="153"/>
      <c r="AO44" s="161"/>
      <c r="AP44" s="161"/>
      <c r="AQ44" s="161"/>
      <c r="AR44" s="161"/>
      <c r="AS44" s="161"/>
      <c r="AT44" s="151"/>
      <c r="AU44" s="153"/>
      <c r="AV44" s="161"/>
      <c r="AW44" s="161"/>
      <c r="AX44" s="161"/>
      <c r="AY44" s="161"/>
      <c r="AZ44" s="161"/>
      <c r="BA44" s="151"/>
      <c r="BB44" s="153"/>
      <c r="BC44" s="161"/>
      <c r="BD44" s="161"/>
      <c r="BE44" s="161"/>
      <c r="BF44" s="161"/>
      <c r="BG44" s="161"/>
      <c r="BH44" s="151"/>
      <c r="BI44" s="153"/>
      <c r="BJ44" s="161"/>
      <c r="BK44" s="161"/>
      <c r="BL44" s="161"/>
      <c r="BM44" s="161"/>
      <c r="BN44" s="161"/>
      <c r="BO44" s="151"/>
      <c r="BP44" s="153"/>
      <c r="BQ44" s="161"/>
      <c r="BR44" s="161"/>
      <c r="BS44" s="161"/>
      <c r="BT44" s="161"/>
      <c r="BU44" s="161"/>
      <c r="BV44" s="151"/>
      <c r="BW44" s="153"/>
      <c r="BX44" s="161"/>
      <c r="BY44" s="161"/>
      <c r="BZ44" s="161"/>
      <c r="CA44" s="161"/>
      <c r="CB44" s="161"/>
      <c r="CC44" s="151"/>
      <c r="CD44" s="153"/>
      <c r="CE44" s="161"/>
      <c r="CF44" s="161"/>
      <c r="CG44" s="161"/>
      <c r="CH44" s="161"/>
      <c r="CI44" s="161"/>
      <c r="CJ44" s="151"/>
      <c r="CK44" s="153"/>
      <c r="CL44" s="161"/>
      <c r="CM44" s="161"/>
      <c r="CN44" s="161"/>
      <c r="CO44" s="161"/>
      <c r="CP44" s="161"/>
      <c r="CQ44" s="151"/>
      <c r="CR44" s="153"/>
    </row>
    <row r="45" spans="1:96" ht="12.75" customHeight="1">
      <c r="A45" s="132">
        <v>0</v>
      </c>
      <c r="B45" s="133"/>
      <c r="C45" s="134" t="s">
        <v>86</v>
      </c>
      <c r="D45" s="135" t="s">
        <v>81</v>
      </c>
      <c r="E45" s="136">
        <v>0.64583333333333337</v>
      </c>
      <c r="F45" s="135" t="s">
        <v>52</v>
      </c>
      <c r="G45" s="137"/>
      <c r="H45" s="138">
        <v>6.1</v>
      </c>
      <c r="I45" s="139">
        <v>575</v>
      </c>
      <c r="J45" s="140">
        <f t="shared" si="23"/>
        <v>0</v>
      </c>
      <c r="K45" s="138">
        <f t="shared" si="22"/>
        <v>0</v>
      </c>
      <c r="L45" s="140">
        <f t="shared" ref="L45:L73" si="42">H45*Q45</f>
        <v>0</v>
      </c>
      <c r="M45" s="141">
        <v>5.7</v>
      </c>
      <c r="N45" s="140">
        <f t="shared" si="24"/>
        <v>0</v>
      </c>
      <c r="O45" s="31">
        <f t="shared" si="25"/>
        <v>0</v>
      </c>
      <c r="P45" s="31">
        <f t="shared" si="26"/>
        <v>0</v>
      </c>
      <c r="Q45" s="31">
        <f t="shared" si="27"/>
        <v>0</v>
      </c>
      <c r="R45" s="31">
        <f t="shared" si="28"/>
        <v>0</v>
      </c>
      <c r="S45" s="31">
        <f t="shared" si="29"/>
        <v>0</v>
      </c>
      <c r="T45" s="152">
        <f t="shared" si="30"/>
        <v>0</v>
      </c>
      <c r="U45" s="152">
        <f t="shared" si="31"/>
        <v>0</v>
      </c>
      <c r="V45" s="142">
        <f t="shared" si="32"/>
        <v>0</v>
      </c>
      <c r="W45" s="143">
        <v>3720</v>
      </c>
      <c r="X45" s="144">
        <f t="shared" si="33"/>
        <v>3720</v>
      </c>
      <c r="Y45" s="144" t="e">
        <f t="shared" si="34"/>
        <v>#REF!</v>
      </c>
      <c r="Z45" s="146">
        <f t="shared" si="35"/>
        <v>2976</v>
      </c>
      <c r="AA45" s="147">
        <f t="shared" si="36"/>
        <v>4836</v>
      </c>
      <c r="AB45" s="147" t="e">
        <f t="shared" si="37"/>
        <v>#REF!</v>
      </c>
      <c r="AC45" s="147" t="e">
        <f t="shared" si="38"/>
        <v>#REF!</v>
      </c>
      <c r="AD45" s="147" t="e">
        <f t="shared" si="39"/>
        <v>#REF!</v>
      </c>
      <c r="AE45" s="147" t="e">
        <f t="shared" si="40"/>
        <v>#REF!</v>
      </c>
      <c r="AF45" s="148" t="e">
        <f t="shared" si="41"/>
        <v>#REF!</v>
      </c>
      <c r="AH45" s="161"/>
      <c r="AI45" s="161"/>
      <c r="AJ45" s="161"/>
      <c r="AK45" s="161"/>
      <c r="AL45" s="161"/>
      <c r="AM45" s="151"/>
      <c r="AN45" s="153"/>
      <c r="AO45" s="161"/>
      <c r="AP45" s="161"/>
      <c r="AQ45" s="161"/>
      <c r="AR45" s="161"/>
      <c r="AS45" s="161"/>
      <c r="AT45" s="151"/>
      <c r="AU45" s="153"/>
      <c r="AV45" s="161"/>
      <c r="AW45" s="161"/>
      <c r="AX45" s="161"/>
      <c r="AY45" s="161"/>
      <c r="AZ45" s="161"/>
      <c r="BA45" s="151"/>
      <c r="BB45" s="153"/>
      <c r="BC45" s="161"/>
      <c r="BD45" s="161"/>
      <c r="BE45" s="161"/>
      <c r="BF45" s="161"/>
      <c r="BG45" s="161"/>
      <c r="BH45" s="151"/>
      <c r="BI45" s="153"/>
      <c r="BJ45" s="161"/>
      <c r="BK45" s="161"/>
      <c r="BL45" s="161"/>
      <c r="BM45" s="161"/>
      <c r="BN45" s="161"/>
      <c r="BO45" s="151"/>
      <c r="BP45" s="153"/>
      <c r="BQ45" s="161"/>
      <c r="BR45" s="161"/>
      <c r="BS45" s="161"/>
      <c r="BT45" s="161"/>
      <c r="BU45" s="161"/>
      <c r="BV45" s="151"/>
      <c r="BW45" s="153"/>
      <c r="BX45" s="161"/>
      <c r="BY45" s="161"/>
      <c r="BZ45" s="161"/>
      <c r="CA45" s="161"/>
      <c r="CB45" s="161"/>
      <c r="CC45" s="151"/>
      <c r="CD45" s="153"/>
      <c r="CE45" s="161"/>
      <c r="CF45" s="161"/>
      <c r="CG45" s="161"/>
      <c r="CH45" s="161"/>
      <c r="CI45" s="161"/>
      <c r="CJ45" s="151"/>
      <c r="CK45" s="153"/>
      <c r="CL45" s="161"/>
      <c r="CM45" s="161"/>
      <c r="CN45" s="161"/>
      <c r="CO45" s="161"/>
      <c r="CP45" s="161"/>
      <c r="CQ45" s="151"/>
      <c r="CR45" s="153"/>
    </row>
    <row r="46" spans="1:96" ht="12.75" customHeight="1">
      <c r="A46" s="132">
        <v>0</v>
      </c>
      <c r="B46" s="133"/>
      <c r="C46" s="134" t="s">
        <v>87</v>
      </c>
      <c r="D46" s="135" t="s">
        <v>81</v>
      </c>
      <c r="E46" s="136">
        <v>0.66666666666666663</v>
      </c>
      <c r="F46" s="135" t="s">
        <v>52</v>
      </c>
      <c r="G46" s="137"/>
      <c r="H46" s="138">
        <v>7.3</v>
      </c>
      <c r="I46" s="139">
        <v>658</v>
      </c>
      <c r="J46" s="140">
        <f t="shared" si="23"/>
        <v>0</v>
      </c>
      <c r="K46" s="138">
        <f t="shared" si="22"/>
        <v>0</v>
      </c>
      <c r="L46" s="140">
        <f t="shared" si="42"/>
        <v>0</v>
      </c>
      <c r="M46" s="141">
        <v>6.8</v>
      </c>
      <c r="N46" s="140">
        <f t="shared" si="24"/>
        <v>0</v>
      </c>
      <c r="O46" s="31">
        <f t="shared" si="25"/>
        <v>0</v>
      </c>
      <c r="P46" s="31">
        <f t="shared" si="26"/>
        <v>0</v>
      </c>
      <c r="Q46" s="31">
        <f t="shared" si="27"/>
        <v>0</v>
      </c>
      <c r="R46" s="31">
        <f t="shared" si="28"/>
        <v>0</v>
      </c>
      <c r="S46" s="31">
        <f t="shared" si="29"/>
        <v>0</v>
      </c>
      <c r="T46" s="152">
        <f t="shared" si="30"/>
        <v>0</v>
      </c>
      <c r="U46" s="152">
        <f t="shared" si="31"/>
        <v>0</v>
      </c>
      <c r="V46" s="142">
        <f t="shared" si="32"/>
        <v>0</v>
      </c>
      <c r="W46" s="143">
        <v>4464</v>
      </c>
      <c r="X46" s="144">
        <f t="shared" si="33"/>
        <v>4464</v>
      </c>
      <c r="Y46" s="144" t="e">
        <f t="shared" si="34"/>
        <v>#REF!</v>
      </c>
      <c r="Z46" s="146">
        <f t="shared" si="35"/>
        <v>3571.2000000000003</v>
      </c>
      <c r="AA46" s="147">
        <f t="shared" si="36"/>
        <v>5803.2</v>
      </c>
      <c r="AB46" s="147" t="e">
        <f t="shared" si="37"/>
        <v>#REF!</v>
      </c>
      <c r="AC46" s="147" t="e">
        <f t="shared" si="38"/>
        <v>#REF!</v>
      </c>
      <c r="AD46" s="147" t="e">
        <f t="shared" si="39"/>
        <v>#REF!</v>
      </c>
      <c r="AE46" s="147" t="e">
        <f t="shared" si="40"/>
        <v>#REF!</v>
      </c>
      <c r="AF46" s="148" t="e">
        <f t="shared" si="41"/>
        <v>#REF!</v>
      </c>
      <c r="AH46" s="156"/>
      <c r="AI46" s="156"/>
      <c r="AJ46" s="156"/>
      <c r="AK46" s="156"/>
      <c r="AL46" s="156"/>
      <c r="AM46" s="154"/>
      <c r="AN46" s="155"/>
      <c r="AO46" s="156"/>
      <c r="AP46" s="156"/>
      <c r="AQ46" s="156"/>
      <c r="AR46" s="156"/>
      <c r="AS46" s="156"/>
      <c r="AT46" s="154"/>
      <c r="AU46" s="155"/>
      <c r="AV46" s="156"/>
      <c r="AW46" s="156"/>
      <c r="AX46" s="156"/>
      <c r="AY46" s="156"/>
      <c r="AZ46" s="161"/>
      <c r="BA46" s="151"/>
      <c r="BB46" s="153"/>
      <c r="BC46" s="156"/>
      <c r="BD46" s="156"/>
      <c r="BE46" s="156"/>
      <c r="BF46" s="156"/>
      <c r="BG46" s="161"/>
      <c r="BH46" s="154"/>
      <c r="BI46" s="155"/>
      <c r="BJ46" s="156"/>
      <c r="BK46" s="156"/>
      <c r="BL46" s="156"/>
      <c r="BM46" s="156"/>
      <c r="BN46" s="161"/>
      <c r="BO46" s="154"/>
      <c r="BP46" s="155"/>
      <c r="BQ46" s="156"/>
      <c r="BR46" s="156"/>
      <c r="BS46" s="156"/>
      <c r="BT46" s="156"/>
      <c r="BU46" s="161"/>
      <c r="BV46" s="154"/>
      <c r="BW46" s="155"/>
      <c r="BX46" s="156"/>
      <c r="BY46" s="156"/>
      <c r="BZ46" s="156"/>
      <c r="CA46" s="156"/>
      <c r="CB46" s="161"/>
      <c r="CC46" s="154"/>
      <c r="CD46" s="155"/>
      <c r="CE46" s="156"/>
      <c r="CF46" s="156"/>
      <c r="CG46" s="156"/>
      <c r="CH46" s="156"/>
      <c r="CI46" s="161"/>
      <c r="CJ46" s="154"/>
      <c r="CK46" s="155"/>
      <c r="CL46" s="156"/>
      <c r="CM46" s="156"/>
      <c r="CN46" s="156"/>
      <c r="CO46" s="156"/>
      <c r="CP46" s="161"/>
      <c r="CQ46" s="154"/>
      <c r="CR46" s="155"/>
    </row>
    <row r="47" spans="1:96" ht="12.75" customHeight="1">
      <c r="A47" s="132">
        <v>0</v>
      </c>
      <c r="B47" s="133"/>
      <c r="C47" s="134" t="s">
        <v>88</v>
      </c>
      <c r="D47" s="135" t="s">
        <v>81</v>
      </c>
      <c r="E47" s="136">
        <v>0.75</v>
      </c>
      <c r="F47" s="135" t="s">
        <v>59</v>
      </c>
      <c r="G47" s="137"/>
      <c r="H47" s="138">
        <v>9.1999999999999993</v>
      </c>
      <c r="I47" s="139">
        <v>658</v>
      </c>
      <c r="J47" s="140">
        <f t="shared" si="23"/>
        <v>0</v>
      </c>
      <c r="K47" s="138">
        <f t="shared" si="22"/>
        <v>0</v>
      </c>
      <c r="L47" s="140">
        <f t="shared" si="42"/>
        <v>0</v>
      </c>
      <c r="M47" s="141">
        <v>8.5</v>
      </c>
      <c r="N47" s="140">
        <f t="shared" si="24"/>
        <v>0</v>
      </c>
      <c r="O47" s="31">
        <f t="shared" si="25"/>
        <v>0</v>
      </c>
      <c r="P47" s="31">
        <f t="shared" si="26"/>
        <v>0</v>
      </c>
      <c r="Q47" s="31">
        <f t="shared" si="27"/>
        <v>0</v>
      </c>
      <c r="R47" s="31">
        <f t="shared" si="28"/>
        <v>0</v>
      </c>
      <c r="S47" s="31">
        <f t="shared" si="29"/>
        <v>0</v>
      </c>
      <c r="T47" s="152">
        <f t="shared" si="30"/>
        <v>0</v>
      </c>
      <c r="U47" s="152">
        <f t="shared" si="31"/>
        <v>0</v>
      </c>
      <c r="V47" s="142">
        <f t="shared" si="32"/>
        <v>0</v>
      </c>
      <c r="W47" s="143">
        <v>6675</v>
      </c>
      <c r="X47" s="144">
        <f t="shared" si="33"/>
        <v>6675</v>
      </c>
      <c r="Y47" s="144" t="e">
        <f t="shared" si="34"/>
        <v>#REF!</v>
      </c>
      <c r="Z47" s="146">
        <f t="shared" si="35"/>
        <v>5340</v>
      </c>
      <c r="AA47" s="147">
        <f t="shared" si="36"/>
        <v>8677.5</v>
      </c>
      <c r="AB47" s="147" t="e">
        <f t="shared" si="37"/>
        <v>#REF!</v>
      </c>
      <c r="AC47" s="147" t="e">
        <f t="shared" si="38"/>
        <v>#REF!</v>
      </c>
      <c r="AD47" s="147" t="e">
        <f t="shared" si="39"/>
        <v>#REF!</v>
      </c>
      <c r="AE47" s="147" t="e">
        <f t="shared" si="40"/>
        <v>#REF!</v>
      </c>
      <c r="AF47" s="148" t="e">
        <f t="shared" si="41"/>
        <v>#REF!</v>
      </c>
      <c r="AH47" s="156"/>
      <c r="AI47" s="156"/>
      <c r="AJ47" s="156"/>
      <c r="AK47" s="156"/>
      <c r="AL47" s="156"/>
      <c r="AM47" s="154"/>
      <c r="AN47" s="155"/>
      <c r="AO47" s="156"/>
      <c r="AP47" s="156"/>
      <c r="AQ47" s="156"/>
      <c r="AR47" s="156"/>
      <c r="AS47" s="156"/>
      <c r="AT47" s="154"/>
      <c r="AU47" s="155"/>
      <c r="AV47" s="156"/>
      <c r="AW47" s="156"/>
      <c r="AX47" s="156"/>
      <c r="AY47" s="156"/>
      <c r="AZ47" s="161"/>
      <c r="BA47" s="151"/>
      <c r="BB47" s="153"/>
      <c r="BC47" s="156"/>
      <c r="BD47" s="156"/>
      <c r="BE47" s="156"/>
      <c r="BF47" s="156"/>
      <c r="BG47" s="161"/>
      <c r="BH47" s="154"/>
      <c r="BI47" s="155"/>
      <c r="BJ47" s="156"/>
      <c r="BK47" s="156"/>
      <c r="BL47" s="156"/>
      <c r="BM47" s="156"/>
      <c r="BN47" s="161"/>
      <c r="BO47" s="154"/>
      <c r="BP47" s="155"/>
      <c r="BQ47" s="156"/>
      <c r="BR47" s="156"/>
      <c r="BS47" s="156"/>
      <c r="BT47" s="156"/>
      <c r="BU47" s="161"/>
      <c r="BV47" s="154"/>
      <c r="BW47" s="155"/>
      <c r="BX47" s="156"/>
      <c r="BY47" s="156"/>
      <c r="BZ47" s="156"/>
      <c r="CA47" s="156"/>
      <c r="CB47" s="151"/>
      <c r="CC47" s="154"/>
      <c r="CD47" s="155"/>
      <c r="CE47" s="156"/>
      <c r="CF47" s="156"/>
      <c r="CG47" s="156"/>
      <c r="CH47" s="156"/>
      <c r="CI47" s="151"/>
      <c r="CJ47" s="154"/>
      <c r="CK47" s="155"/>
      <c r="CL47" s="156"/>
      <c r="CM47" s="156"/>
      <c r="CN47" s="156"/>
      <c r="CO47" s="156"/>
      <c r="CP47" s="151"/>
      <c r="CQ47" s="154"/>
      <c r="CR47" s="155"/>
    </row>
    <row r="48" spans="1:96" ht="12.75" customHeight="1">
      <c r="A48" s="132">
        <v>0</v>
      </c>
      <c r="B48" s="133"/>
      <c r="C48" s="134" t="s">
        <v>62</v>
      </c>
      <c r="D48" s="135" t="s">
        <v>81</v>
      </c>
      <c r="E48" s="136">
        <v>0.79166666666666663</v>
      </c>
      <c r="F48" s="135" t="s">
        <v>63</v>
      </c>
      <c r="G48" s="137"/>
      <c r="H48" s="138">
        <v>13.9</v>
      </c>
      <c r="I48" s="139">
        <v>658</v>
      </c>
      <c r="J48" s="140">
        <f t="shared" si="23"/>
        <v>0</v>
      </c>
      <c r="K48" s="138">
        <f t="shared" si="22"/>
        <v>0</v>
      </c>
      <c r="L48" s="140">
        <f t="shared" si="42"/>
        <v>0</v>
      </c>
      <c r="M48" s="141">
        <v>12.5</v>
      </c>
      <c r="N48" s="140">
        <f t="shared" si="24"/>
        <v>0</v>
      </c>
      <c r="O48" s="31">
        <f t="shared" si="25"/>
        <v>0</v>
      </c>
      <c r="P48" s="31">
        <f t="shared" si="26"/>
        <v>0</v>
      </c>
      <c r="Q48" s="31">
        <f t="shared" si="27"/>
        <v>0</v>
      </c>
      <c r="R48" s="31">
        <f t="shared" si="28"/>
        <v>0</v>
      </c>
      <c r="S48" s="31">
        <f t="shared" si="29"/>
        <v>0</v>
      </c>
      <c r="T48" s="152">
        <f t="shared" si="30"/>
        <v>0</v>
      </c>
      <c r="U48" s="152">
        <f t="shared" si="31"/>
        <v>0</v>
      </c>
      <c r="V48" s="142">
        <f t="shared" si="32"/>
        <v>0</v>
      </c>
      <c r="W48" s="143">
        <v>11528</v>
      </c>
      <c r="X48" s="144">
        <f t="shared" si="33"/>
        <v>11528</v>
      </c>
      <c r="Y48" s="144" t="e">
        <f t="shared" si="34"/>
        <v>#REF!</v>
      </c>
      <c r="Z48" s="146">
        <f t="shared" si="35"/>
        <v>9222.4</v>
      </c>
      <c r="AA48" s="147">
        <f t="shared" si="36"/>
        <v>14986.4</v>
      </c>
      <c r="AB48" s="147" t="e">
        <f t="shared" si="37"/>
        <v>#REF!</v>
      </c>
      <c r="AC48" s="147" t="e">
        <f t="shared" si="38"/>
        <v>#REF!</v>
      </c>
      <c r="AD48" s="147" t="e">
        <f t="shared" si="39"/>
        <v>#REF!</v>
      </c>
      <c r="AE48" s="147" t="e">
        <f t="shared" si="40"/>
        <v>#REF!</v>
      </c>
      <c r="AF48" s="148" t="e">
        <f t="shared" si="41"/>
        <v>#REF!</v>
      </c>
      <c r="AH48" s="156"/>
      <c r="AI48" s="156"/>
      <c r="AJ48" s="156"/>
      <c r="AK48" s="156"/>
      <c r="AL48" s="156"/>
      <c r="AM48" s="154"/>
      <c r="AN48" s="155"/>
      <c r="AO48" s="156"/>
      <c r="AP48" s="156"/>
      <c r="AQ48" s="156"/>
      <c r="AR48" s="156"/>
      <c r="AS48" s="156"/>
      <c r="AT48" s="154"/>
      <c r="AU48" s="155"/>
      <c r="AV48" s="156"/>
      <c r="AW48" s="156"/>
      <c r="AX48" s="156"/>
      <c r="AY48" s="156"/>
      <c r="AZ48" s="161"/>
      <c r="BA48" s="151"/>
      <c r="BB48" s="153"/>
      <c r="BC48" s="156"/>
      <c r="BD48" s="156"/>
      <c r="BE48" s="156"/>
      <c r="BF48" s="156"/>
      <c r="BG48" s="161"/>
      <c r="BH48" s="154"/>
      <c r="BI48" s="155"/>
      <c r="BJ48" s="156"/>
      <c r="BK48" s="156"/>
      <c r="BL48" s="156"/>
      <c r="BM48" s="156"/>
      <c r="BN48" s="161"/>
      <c r="BO48" s="154"/>
      <c r="BP48" s="155"/>
      <c r="BQ48" s="156"/>
      <c r="BR48" s="156"/>
      <c r="BS48" s="156"/>
      <c r="BT48" s="156"/>
      <c r="BU48" s="161"/>
      <c r="BV48" s="154"/>
      <c r="BW48" s="155"/>
      <c r="BX48" s="156"/>
      <c r="BY48" s="156"/>
      <c r="BZ48" s="156"/>
      <c r="CA48" s="156"/>
      <c r="CB48" s="151"/>
      <c r="CC48" s="154"/>
      <c r="CD48" s="155"/>
      <c r="CE48" s="156"/>
      <c r="CF48" s="156"/>
      <c r="CG48" s="156"/>
      <c r="CH48" s="156"/>
      <c r="CI48" s="151"/>
      <c r="CJ48" s="154"/>
      <c r="CK48" s="155"/>
      <c r="CL48" s="156"/>
      <c r="CM48" s="156"/>
      <c r="CN48" s="156"/>
      <c r="CO48" s="156"/>
      <c r="CP48" s="151"/>
      <c r="CQ48" s="154"/>
      <c r="CR48" s="155"/>
    </row>
    <row r="49" spans="1:96" ht="12.75" customHeight="1">
      <c r="A49" s="132">
        <v>0</v>
      </c>
      <c r="B49" s="133"/>
      <c r="C49" s="134" t="s">
        <v>56</v>
      </c>
      <c r="D49" s="135" t="s">
        <v>81</v>
      </c>
      <c r="E49" s="136">
        <v>0.83333333333333337</v>
      </c>
      <c r="F49" s="135" t="s">
        <v>63</v>
      </c>
      <c r="G49" s="137"/>
      <c r="H49" s="138">
        <v>12.6</v>
      </c>
      <c r="I49" s="139">
        <v>440</v>
      </c>
      <c r="J49" s="140">
        <f t="shared" si="23"/>
        <v>0</v>
      </c>
      <c r="K49" s="138">
        <f t="shared" si="22"/>
        <v>0</v>
      </c>
      <c r="L49" s="140">
        <f t="shared" si="42"/>
        <v>0</v>
      </c>
      <c r="M49" s="141">
        <v>11.4</v>
      </c>
      <c r="N49" s="140">
        <f t="shared" si="24"/>
        <v>0</v>
      </c>
      <c r="O49" s="31">
        <f t="shared" si="25"/>
        <v>0</v>
      </c>
      <c r="P49" s="31">
        <f t="shared" si="26"/>
        <v>0</v>
      </c>
      <c r="Q49" s="31">
        <f t="shared" si="27"/>
        <v>0</v>
      </c>
      <c r="R49" s="31">
        <f t="shared" si="28"/>
        <v>0</v>
      </c>
      <c r="S49" s="31">
        <f t="shared" si="29"/>
        <v>0</v>
      </c>
      <c r="T49" s="152">
        <f t="shared" si="30"/>
        <v>0</v>
      </c>
      <c r="U49" s="152">
        <f t="shared" si="31"/>
        <v>0</v>
      </c>
      <c r="V49" s="142">
        <f t="shared" si="32"/>
        <v>0</v>
      </c>
      <c r="W49" s="143">
        <v>10480</v>
      </c>
      <c r="X49" s="144">
        <f t="shared" si="33"/>
        <v>10480</v>
      </c>
      <c r="Y49" s="144" t="e">
        <f t="shared" si="34"/>
        <v>#REF!</v>
      </c>
      <c r="Z49" s="146">
        <f t="shared" si="35"/>
        <v>8384</v>
      </c>
      <c r="AA49" s="147">
        <f t="shared" si="36"/>
        <v>13624</v>
      </c>
      <c r="AB49" s="147" t="e">
        <f t="shared" si="37"/>
        <v>#REF!</v>
      </c>
      <c r="AC49" s="147" t="e">
        <f t="shared" si="38"/>
        <v>#REF!</v>
      </c>
      <c r="AD49" s="147" t="e">
        <f t="shared" si="39"/>
        <v>#REF!</v>
      </c>
      <c r="AE49" s="147" t="e">
        <f t="shared" si="40"/>
        <v>#REF!</v>
      </c>
      <c r="AF49" s="148" t="e">
        <f t="shared" si="41"/>
        <v>#REF!</v>
      </c>
      <c r="AH49" s="161"/>
      <c r="AI49" s="161"/>
      <c r="AJ49" s="161"/>
      <c r="AK49" s="161"/>
      <c r="AL49" s="161"/>
      <c r="AM49" s="151"/>
      <c r="AN49" s="153"/>
      <c r="AO49" s="161"/>
      <c r="AP49" s="161"/>
      <c r="AQ49" s="161"/>
      <c r="AR49" s="161"/>
      <c r="AS49" s="161"/>
      <c r="AT49" s="151"/>
      <c r="AU49" s="153"/>
      <c r="AV49" s="161"/>
      <c r="AW49" s="161"/>
      <c r="AX49" s="161"/>
      <c r="AY49" s="161"/>
      <c r="AZ49" s="161"/>
      <c r="BA49" s="151"/>
      <c r="BB49" s="153"/>
      <c r="BC49" s="161"/>
      <c r="BD49" s="161"/>
      <c r="BE49" s="161"/>
      <c r="BF49" s="161"/>
      <c r="BG49" s="161"/>
      <c r="BH49" s="151"/>
      <c r="BI49" s="153"/>
      <c r="BJ49" s="161"/>
      <c r="BK49" s="161"/>
      <c r="BL49" s="161"/>
      <c r="BM49" s="161"/>
      <c r="BN49" s="161"/>
      <c r="BO49" s="151"/>
      <c r="BP49" s="153"/>
      <c r="BQ49" s="161"/>
      <c r="BR49" s="161"/>
      <c r="BS49" s="161"/>
      <c r="BT49" s="161"/>
      <c r="BU49" s="161"/>
      <c r="BV49" s="151"/>
      <c r="BW49" s="153"/>
      <c r="BX49" s="161"/>
      <c r="BY49" s="161"/>
      <c r="BZ49" s="161"/>
      <c r="CA49" s="161"/>
      <c r="CB49" s="161"/>
      <c r="CC49" s="151"/>
      <c r="CD49" s="153"/>
      <c r="CE49" s="161"/>
      <c r="CF49" s="161"/>
      <c r="CG49" s="161"/>
      <c r="CH49" s="161"/>
      <c r="CI49" s="161"/>
      <c r="CJ49" s="151"/>
      <c r="CK49" s="153"/>
      <c r="CL49" s="161"/>
      <c r="CM49" s="161"/>
      <c r="CN49" s="161"/>
      <c r="CO49" s="161"/>
      <c r="CP49" s="161"/>
      <c r="CQ49" s="151"/>
      <c r="CR49" s="153"/>
    </row>
    <row r="50" spans="1:96" ht="12.75" customHeight="1">
      <c r="A50" s="132">
        <v>0</v>
      </c>
      <c r="B50" s="133"/>
      <c r="C50" s="134" t="s">
        <v>56</v>
      </c>
      <c r="D50" s="135" t="s">
        <v>81</v>
      </c>
      <c r="E50" s="136">
        <v>0.9375</v>
      </c>
      <c r="F50" s="135" t="s">
        <v>63</v>
      </c>
      <c r="G50" s="137"/>
      <c r="H50" s="138">
        <v>6.9</v>
      </c>
      <c r="I50" s="139">
        <v>179</v>
      </c>
      <c r="J50" s="140">
        <f t="shared" si="23"/>
        <v>0</v>
      </c>
      <c r="K50" s="138">
        <f t="shared" si="22"/>
        <v>0</v>
      </c>
      <c r="L50" s="140">
        <f t="shared" si="42"/>
        <v>0</v>
      </c>
      <c r="M50" s="141">
        <v>6.3</v>
      </c>
      <c r="N50" s="140">
        <f t="shared" si="24"/>
        <v>0</v>
      </c>
      <c r="O50" s="31">
        <f t="shared" si="25"/>
        <v>0</v>
      </c>
      <c r="P50" s="31">
        <f t="shared" si="26"/>
        <v>0</v>
      </c>
      <c r="Q50" s="31">
        <f t="shared" si="27"/>
        <v>0</v>
      </c>
      <c r="R50" s="31">
        <f t="shared" si="28"/>
        <v>0</v>
      </c>
      <c r="S50" s="31">
        <f t="shared" si="29"/>
        <v>0</v>
      </c>
      <c r="T50" s="152">
        <f t="shared" si="30"/>
        <v>0</v>
      </c>
      <c r="U50" s="152">
        <f t="shared" si="31"/>
        <v>0</v>
      </c>
      <c r="V50" s="142">
        <f t="shared" si="32"/>
        <v>0</v>
      </c>
      <c r="W50" s="143">
        <v>5764</v>
      </c>
      <c r="X50" s="144">
        <f t="shared" si="33"/>
        <v>5764</v>
      </c>
      <c r="Y50" s="144" t="e">
        <f t="shared" si="34"/>
        <v>#REF!</v>
      </c>
      <c r="Z50" s="146">
        <f t="shared" si="35"/>
        <v>4611.2</v>
      </c>
      <c r="AA50" s="147">
        <f t="shared" si="36"/>
        <v>7493.2</v>
      </c>
      <c r="AB50" s="147" t="e">
        <f t="shared" si="37"/>
        <v>#REF!</v>
      </c>
      <c r="AC50" s="147" t="e">
        <f t="shared" si="38"/>
        <v>#REF!</v>
      </c>
      <c r="AD50" s="147" t="e">
        <f t="shared" si="39"/>
        <v>#REF!</v>
      </c>
      <c r="AE50" s="147" t="e">
        <f t="shared" si="40"/>
        <v>#REF!</v>
      </c>
      <c r="AF50" s="148" t="e">
        <f t="shared" si="41"/>
        <v>#REF!</v>
      </c>
      <c r="AH50" s="161"/>
      <c r="AI50" s="161"/>
      <c r="AJ50" s="161"/>
      <c r="AK50" s="161"/>
      <c r="AL50" s="161"/>
      <c r="AM50" s="151"/>
      <c r="AN50" s="153"/>
      <c r="AO50" s="161"/>
      <c r="AP50" s="161"/>
      <c r="AQ50" s="161"/>
      <c r="AR50" s="161"/>
      <c r="AS50" s="161"/>
      <c r="AT50" s="151"/>
      <c r="AU50" s="153"/>
      <c r="AV50" s="161"/>
      <c r="AW50" s="161"/>
      <c r="AX50" s="161"/>
      <c r="AY50" s="161"/>
      <c r="AZ50" s="161"/>
      <c r="BA50" s="151"/>
      <c r="BB50" s="153"/>
      <c r="BC50" s="161"/>
      <c r="BD50" s="161"/>
      <c r="BE50" s="161"/>
      <c r="BF50" s="161"/>
      <c r="BG50" s="161"/>
      <c r="BH50" s="151"/>
      <c r="BI50" s="153"/>
      <c r="BJ50" s="161"/>
      <c r="BK50" s="161"/>
      <c r="BL50" s="161"/>
      <c r="BM50" s="161"/>
      <c r="BN50" s="161"/>
      <c r="BO50" s="151"/>
      <c r="BP50" s="153"/>
      <c r="BQ50" s="161"/>
      <c r="BR50" s="161"/>
      <c r="BS50" s="161"/>
      <c r="BT50" s="161"/>
      <c r="BU50" s="161"/>
      <c r="BV50" s="151"/>
      <c r="BW50" s="153"/>
      <c r="BX50" s="161"/>
      <c r="BY50" s="161"/>
      <c r="BZ50" s="161"/>
      <c r="CA50" s="161"/>
      <c r="CB50" s="151"/>
      <c r="CC50" s="151"/>
      <c r="CD50" s="153"/>
      <c r="CE50" s="161"/>
      <c r="CF50" s="161"/>
      <c r="CG50" s="161"/>
      <c r="CH50" s="161"/>
      <c r="CI50" s="151"/>
      <c r="CJ50" s="151"/>
      <c r="CK50" s="153"/>
      <c r="CL50" s="161"/>
      <c r="CM50" s="161"/>
      <c r="CN50" s="161"/>
      <c r="CO50" s="161"/>
      <c r="CP50" s="151"/>
      <c r="CQ50" s="151"/>
      <c r="CR50" s="153"/>
    </row>
    <row r="51" spans="1:96" ht="12.75" customHeight="1">
      <c r="A51" s="132">
        <v>0</v>
      </c>
      <c r="B51" s="133" t="s">
        <v>49</v>
      </c>
      <c r="C51" s="134" t="s">
        <v>56</v>
      </c>
      <c r="D51" s="135" t="s">
        <v>81</v>
      </c>
      <c r="E51" s="136">
        <v>2.0833333333333332E-2</v>
      </c>
      <c r="F51" s="135" t="s">
        <v>77</v>
      </c>
      <c r="G51" s="137"/>
      <c r="H51" s="138">
        <v>2.2999999999999998</v>
      </c>
      <c r="I51" s="139">
        <v>483</v>
      </c>
      <c r="J51" s="140">
        <f t="shared" si="23"/>
        <v>0</v>
      </c>
      <c r="K51" s="138">
        <f t="shared" si="22"/>
        <v>0</v>
      </c>
      <c r="L51" s="140">
        <f t="shared" si="42"/>
        <v>0</v>
      </c>
      <c r="M51" s="141">
        <v>2.4</v>
      </c>
      <c r="N51" s="140">
        <f t="shared" si="24"/>
        <v>0</v>
      </c>
      <c r="O51" s="31">
        <f t="shared" si="25"/>
        <v>0</v>
      </c>
      <c r="P51" s="31">
        <f t="shared" si="26"/>
        <v>0</v>
      </c>
      <c r="Q51" s="31">
        <f t="shared" si="27"/>
        <v>0</v>
      </c>
      <c r="R51" s="31">
        <f t="shared" si="28"/>
        <v>0</v>
      </c>
      <c r="S51" s="31">
        <f t="shared" si="29"/>
        <v>0</v>
      </c>
      <c r="T51" s="152">
        <f t="shared" si="30"/>
        <v>0</v>
      </c>
      <c r="U51" s="152">
        <f t="shared" si="31"/>
        <v>0</v>
      </c>
      <c r="V51" s="142">
        <f t="shared" si="32"/>
        <v>0</v>
      </c>
      <c r="W51" s="143">
        <v>1258</v>
      </c>
      <c r="X51" s="144">
        <f t="shared" si="33"/>
        <v>1258</v>
      </c>
      <c r="Y51" s="144" t="e">
        <f t="shared" si="34"/>
        <v>#REF!</v>
      </c>
      <c r="Z51" s="146">
        <f t="shared" si="35"/>
        <v>1006.4000000000001</v>
      </c>
      <c r="AA51" s="147">
        <f t="shared" si="36"/>
        <v>1635.4</v>
      </c>
      <c r="AB51" s="147" t="e">
        <f t="shared" si="37"/>
        <v>#REF!</v>
      </c>
      <c r="AC51" s="147" t="e">
        <f t="shared" si="38"/>
        <v>#REF!</v>
      </c>
      <c r="AD51" s="147" t="e">
        <f t="shared" si="39"/>
        <v>#REF!</v>
      </c>
      <c r="AE51" s="147" t="e">
        <f t="shared" si="40"/>
        <v>#REF!</v>
      </c>
      <c r="AF51" s="148" t="e">
        <f t="shared" si="41"/>
        <v>#REF!</v>
      </c>
      <c r="AH51" s="161"/>
      <c r="AI51" s="161"/>
      <c r="AJ51" s="161"/>
      <c r="AK51" s="161"/>
      <c r="AL51" s="161"/>
      <c r="AM51" s="153"/>
      <c r="AN51" s="151"/>
      <c r="AO51" s="161"/>
      <c r="AP51" s="161"/>
      <c r="AQ51" s="161"/>
      <c r="AR51" s="161"/>
      <c r="AS51" s="161"/>
      <c r="AT51" s="153"/>
      <c r="AU51" s="151"/>
      <c r="AV51" s="161"/>
      <c r="AW51" s="161"/>
      <c r="AX51" s="161"/>
      <c r="AY51" s="161"/>
      <c r="AZ51" s="161"/>
      <c r="BA51" s="151"/>
      <c r="BB51" s="153"/>
      <c r="BC51" s="161"/>
      <c r="BD51" s="161"/>
      <c r="BE51" s="161"/>
      <c r="BF51" s="161"/>
      <c r="BG51" s="161"/>
      <c r="BH51" s="153"/>
      <c r="BI51" s="151"/>
      <c r="BJ51" s="161"/>
      <c r="BK51" s="161"/>
      <c r="BL51" s="161"/>
      <c r="BM51" s="161"/>
      <c r="BN51" s="161"/>
      <c r="BO51" s="153"/>
      <c r="BP51" s="151"/>
      <c r="BQ51" s="161"/>
      <c r="BR51" s="161"/>
      <c r="BS51" s="161"/>
      <c r="BT51" s="161"/>
      <c r="BU51" s="161"/>
      <c r="BV51" s="153"/>
      <c r="BW51" s="151"/>
      <c r="BX51" s="161"/>
      <c r="BY51" s="161"/>
      <c r="BZ51" s="161"/>
      <c r="CA51" s="161"/>
      <c r="CB51" s="151"/>
      <c r="CC51" s="153"/>
      <c r="CD51" s="151"/>
      <c r="CE51" s="161"/>
      <c r="CF51" s="161"/>
      <c r="CG51" s="161"/>
      <c r="CH51" s="161"/>
      <c r="CI51" s="151"/>
      <c r="CJ51" s="153"/>
      <c r="CK51" s="151"/>
      <c r="CL51" s="161"/>
      <c r="CM51" s="161"/>
      <c r="CN51" s="161"/>
      <c r="CO51" s="161"/>
      <c r="CP51" s="151"/>
      <c r="CQ51" s="153"/>
      <c r="CR51" s="151"/>
    </row>
    <row r="52" spans="1:96" ht="12.75" customHeight="1">
      <c r="A52" s="132">
        <v>0</v>
      </c>
      <c r="B52" s="133" t="s">
        <v>49</v>
      </c>
      <c r="C52" s="134" t="s">
        <v>78</v>
      </c>
      <c r="D52" s="135" t="s">
        <v>81</v>
      </c>
      <c r="E52" s="136">
        <v>8.3333333333333329E-2</v>
      </c>
      <c r="F52" s="135" t="s">
        <v>79</v>
      </c>
      <c r="G52" s="137"/>
      <c r="H52" s="138">
        <v>1.2</v>
      </c>
      <c r="I52" s="139">
        <v>483</v>
      </c>
      <c r="J52" s="140">
        <f t="shared" si="23"/>
        <v>0</v>
      </c>
      <c r="K52" s="138">
        <f t="shared" si="22"/>
        <v>0</v>
      </c>
      <c r="L52" s="140">
        <f t="shared" si="42"/>
        <v>0</v>
      </c>
      <c r="M52" s="141">
        <v>1.2</v>
      </c>
      <c r="N52" s="140">
        <f t="shared" si="24"/>
        <v>0</v>
      </c>
      <c r="O52" s="31">
        <f t="shared" si="25"/>
        <v>0</v>
      </c>
      <c r="P52" s="31">
        <f t="shared" si="26"/>
        <v>0</v>
      </c>
      <c r="Q52" s="31">
        <f t="shared" si="27"/>
        <v>0</v>
      </c>
      <c r="R52" s="31">
        <f t="shared" si="28"/>
        <v>0</v>
      </c>
      <c r="S52" s="31">
        <f t="shared" si="29"/>
        <v>0</v>
      </c>
      <c r="T52" s="152">
        <f t="shared" si="30"/>
        <v>0</v>
      </c>
      <c r="U52" s="152">
        <f t="shared" si="31"/>
        <v>0</v>
      </c>
      <c r="V52" s="142">
        <f t="shared" si="32"/>
        <v>0</v>
      </c>
      <c r="W52" s="143">
        <v>262</v>
      </c>
      <c r="X52" s="144">
        <f t="shared" si="33"/>
        <v>262</v>
      </c>
      <c r="Y52" s="144" t="e">
        <f t="shared" si="34"/>
        <v>#REF!</v>
      </c>
      <c r="Z52" s="146">
        <f t="shared" si="35"/>
        <v>209.60000000000002</v>
      </c>
      <c r="AA52" s="147">
        <f t="shared" si="36"/>
        <v>340.6</v>
      </c>
      <c r="AB52" s="147" t="e">
        <f t="shared" si="37"/>
        <v>#REF!</v>
      </c>
      <c r="AC52" s="147" t="e">
        <f t="shared" si="38"/>
        <v>#REF!</v>
      </c>
      <c r="AD52" s="147" t="e">
        <f t="shared" si="39"/>
        <v>#REF!</v>
      </c>
      <c r="AE52" s="147" t="e">
        <f t="shared" si="40"/>
        <v>#REF!</v>
      </c>
      <c r="AF52" s="148" t="e">
        <f t="shared" si="41"/>
        <v>#REF!</v>
      </c>
      <c r="AH52" s="161"/>
      <c r="AI52" s="161"/>
      <c r="AJ52" s="161"/>
      <c r="AK52" s="161"/>
      <c r="AL52" s="161"/>
      <c r="AM52" s="153"/>
      <c r="AN52" s="151"/>
      <c r="AO52" s="161"/>
      <c r="AP52" s="161"/>
      <c r="AQ52" s="161"/>
      <c r="AR52" s="161"/>
      <c r="AS52" s="161"/>
      <c r="AT52" s="153"/>
      <c r="AU52" s="151"/>
      <c r="AV52" s="161"/>
      <c r="AW52" s="161"/>
      <c r="AX52" s="161"/>
      <c r="AY52" s="161"/>
      <c r="AZ52" s="161"/>
      <c r="BA52" s="151"/>
      <c r="BB52" s="153"/>
      <c r="BC52" s="161"/>
      <c r="BD52" s="161"/>
      <c r="BE52" s="161"/>
      <c r="BF52" s="161"/>
      <c r="BG52" s="161"/>
      <c r="BH52" s="153"/>
      <c r="BI52" s="151"/>
      <c r="BJ52" s="161"/>
      <c r="BK52" s="161"/>
      <c r="BL52" s="161"/>
      <c r="BM52" s="161"/>
      <c r="BN52" s="161"/>
      <c r="BO52" s="153"/>
      <c r="BP52" s="151"/>
      <c r="BQ52" s="161"/>
      <c r="BR52" s="161"/>
      <c r="BS52" s="161"/>
      <c r="BT52" s="161"/>
      <c r="BU52" s="161"/>
      <c r="BV52" s="153"/>
      <c r="BW52" s="151"/>
      <c r="BX52" s="161"/>
      <c r="BY52" s="161"/>
      <c r="BZ52" s="161"/>
      <c r="CA52" s="161"/>
      <c r="CB52" s="151"/>
      <c r="CC52" s="153"/>
      <c r="CD52" s="151"/>
      <c r="CE52" s="161"/>
      <c r="CF52" s="161"/>
      <c r="CG52" s="161"/>
      <c r="CH52" s="161"/>
      <c r="CI52" s="151"/>
      <c r="CJ52" s="153"/>
      <c r="CK52" s="151"/>
      <c r="CL52" s="161"/>
      <c r="CM52" s="161"/>
      <c r="CN52" s="161"/>
      <c r="CO52" s="161"/>
      <c r="CP52" s="151"/>
      <c r="CQ52" s="153"/>
      <c r="CR52" s="151"/>
    </row>
    <row r="53" spans="1:96" ht="12.75" customHeight="1">
      <c r="A53" s="132">
        <v>0</v>
      </c>
      <c r="B53" s="133"/>
      <c r="C53" s="134" t="s">
        <v>80</v>
      </c>
      <c r="D53" s="135" t="s">
        <v>89</v>
      </c>
      <c r="E53" s="136">
        <v>0.25</v>
      </c>
      <c r="F53" s="135" t="s">
        <v>52</v>
      </c>
      <c r="G53" s="137"/>
      <c r="H53" s="138">
        <v>1.2</v>
      </c>
      <c r="I53" s="139">
        <v>483</v>
      </c>
      <c r="J53" s="140">
        <f t="shared" si="23"/>
        <v>0</v>
      </c>
      <c r="K53" s="138">
        <f t="shared" si="22"/>
        <v>0</v>
      </c>
      <c r="L53" s="140">
        <f t="shared" si="42"/>
        <v>0</v>
      </c>
      <c r="M53" s="141">
        <v>1.1000000000000001</v>
      </c>
      <c r="N53" s="140">
        <f t="shared" si="24"/>
        <v>0</v>
      </c>
      <c r="O53" s="31">
        <f t="shared" si="25"/>
        <v>0</v>
      </c>
      <c r="P53" s="31">
        <f t="shared" si="26"/>
        <v>0</v>
      </c>
      <c r="Q53" s="31">
        <f t="shared" si="27"/>
        <v>0</v>
      </c>
      <c r="R53" s="31">
        <f t="shared" si="28"/>
        <v>0</v>
      </c>
      <c r="S53" s="31">
        <f t="shared" si="29"/>
        <v>0</v>
      </c>
      <c r="T53" s="152">
        <f t="shared" si="30"/>
        <v>0</v>
      </c>
      <c r="U53" s="152">
        <f t="shared" si="31"/>
        <v>0</v>
      </c>
      <c r="V53" s="142">
        <f t="shared" si="32"/>
        <v>0</v>
      </c>
      <c r="W53" s="143">
        <v>744</v>
      </c>
      <c r="X53" s="144">
        <f t="shared" si="33"/>
        <v>744</v>
      </c>
      <c r="Y53" s="144" t="e">
        <f t="shared" si="34"/>
        <v>#REF!</v>
      </c>
      <c r="Z53" s="146">
        <f t="shared" si="35"/>
        <v>595.20000000000005</v>
      </c>
      <c r="AA53" s="147">
        <f t="shared" si="36"/>
        <v>967.2</v>
      </c>
      <c r="AB53" s="147" t="e">
        <f t="shared" si="37"/>
        <v>#REF!</v>
      </c>
      <c r="AC53" s="147" t="e">
        <f t="shared" si="38"/>
        <v>#REF!</v>
      </c>
      <c r="AD53" s="147" t="e">
        <f t="shared" si="39"/>
        <v>#REF!</v>
      </c>
      <c r="AE53" s="147" t="e">
        <f t="shared" si="40"/>
        <v>#REF!</v>
      </c>
      <c r="AF53" s="148" t="e">
        <f t="shared" si="41"/>
        <v>#REF!</v>
      </c>
      <c r="AH53" s="161"/>
      <c r="AI53" s="161"/>
      <c r="AJ53" s="161"/>
      <c r="AK53" s="161"/>
      <c r="AL53" s="161"/>
      <c r="AM53" s="153"/>
      <c r="AN53" s="151"/>
      <c r="AO53" s="161"/>
      <c r="AP53" s="161"/>
      <c r="AQ53" s="161"/>
      <c r="AR53" s="161"/>
      <c r="AS53" s="161"/>
      <c r="AT53" s="153"/>
      <c r="AU53" s="151"/>
      <c r="AV53" s="161"/>
      <c r="AW53" s="161"/>
      <c r="AX53" s="161"/>
      <c r="AY53" s="161"/>
      <c r="AZ53" s="161"/>
      <c r="BA53" s="151"/>
      <c r="BB53" s="153"/>
      <c r="BC53" s="161"/>
      <c r="BD53" s="161"/>
      <c r="BE53" s="161"/>
      <c r="BF53" s="161"/>
      <c r="BG53" s="161"/>
      <c r="BH53" s="153"/>
      <c r="BI53" s="151"/>
      <c r="BJ53" s="161"/>
      <c r="BK53" s="161"/>
      <c r="BL53" s="161"/>
      <c r="BM53" s="161"/>
      <c r="BN53" s="161"/>
      <c r="BO53" s="153"/>
      <c r="BP53" s="151"/>
      <c r="BQ53" s="161"/>
      <c r="BR53" s="161"/>
      <c r="BS53" s="161"/>
      <c r="BT53" s="161"/>
      <c r="BU53" s="161"/>
      <c r="BV53" s="153"/>
      <c r="BW53" s="151"/>
      <c r="BX53" s="161"/>
      <c r="BY53" s="161"/>
      <c r="BZ53" s="161"/>
      <c r="CA53" s="161"/>
      <c r="CB53" s="151"/>
      <c r="CC53" s="153"/>
      <c r="CD53" s="151"/>
      <c r="CE53" s="161"/>
      <c r="CF53" s="161"/>
      <c r="CG53" s="161"/>
      <c r="CH53" s="161"/>
      <c r="CI53" s="151"/>
      <c r="CJ53" s="153"/>
      <c r="CK53" s="151"/>
      <c r="CL53" s="161"/>
      <c r="CM53" s="161"/>
      <c r="CN53" s="161"/>
      <c r="CO53" s="161"/>
      <c r="CP53" s="151"/>
      <c r="CQ53" s="153"/>
      <c r="CR53" s="151"/>
    </row>
    <row r="54" spans="1:96" ht="12.75" customHeight="1">
      <c r="A54" s="132">
        <v>43527</v>
      </c>
      <c r="B54" s="133"/>
      <c r="C54" s="134" t="s">
        <v>82</v>
      </c>
      <c r="D54" s="135" t="s">
        <v>89</v>
      </c>
      <c r="E54" s="136">
        <v>0.29166666666666669</v>
      </c>
      <c r="F54" s="135" t="s">
        <v>52</v>
      </c>
      <c r="G54" s="137"/>
      <c r="H54" s="138">
        <v>1.8</v>
      </c>
      <c r="I54" s="139">
        <v>483</v>
      </c>
      <c r="J54" s="140">
        <f t="shared" si="23"/>
        <v>0</v>
      </c>
      <c r="K54" s="138">
        <f t="shared" si="22"/>
        <v>0</v>
      </c>
      <c r="L54" s="140">
        <f t="shared" si="42"/>
        <v>0</v>
      </c>
      <c r="M54" s="141">
        <v>1.7000000000000002</v>
      </c>
      <c r="N54" s="140">
        <f t="shared" si="24"/>
        <v>0</v>
      </c>
      <c r="O54" s="31">
        <f t="shared" si="25"/>
        <v>0</v>
      </c>
      <c r="P54" s="31">
        <f t="shared" si="26"/>
        <v>0</v>
      </c>
      <c r="Q54" s="31">
        <f t="shared" si="27"/>
        <v>0</v>
      </c>
      <c r="R54" s="31">
        <f t="shared" si="28"/>
        <v>0</v>
      </c>
      <c r="S54" s="31">
        <f t="shared" si="29"/>
        <v>0</v>
      </c>
      <c r="T54" s="152">
        <f t="shared" si="30"/>
        <v>0</v>
      </c>
      <c r="U54" s="152">
        <f t="shared" si="31"/>
        <v>0</v>
      </c>
      <c r="V54" s="142">
        <f t="shared" si="32"/>
        <v>0</v>
      </c>
      <c r="W54" s="143">
        <v>1116</v>
      </c>
      <c r="X54" s="144">
        <f t="shared" si="33"/>
        <v>1116</v>
      </c>
      <c r="Y54" s="144" t="e">
        <f t="shared" si="34"/>
        <v>#REF!</v>
      </c>
      <c r="Z54" s="146">
        <f t="shared" si="35"/>
        <v>892.80000000000007</v>
      </c>
      <c r="AA54" s="147">
        <f t="shared" si="36"/>
        <v>1450.8</v>
      </c>
      <c r="AB54" s="147" t="e">
        <f t="shared" si="37"/>
        <v>#REF!</v>
      </c>
      <c r="AC54" s="147" t="e">
        <f t="shared" si="38"/>
        <v>#REF!</v>
      </c>
      <c r="AD54" s="147" t="e">
        <f t="shared" si="39"/>
        <v>#REF!</v>
      </c>
      <c r="AE54" s="147" t="e">
        <f t="shared" si="40"/>
        <v>#REF!</v>
      </c>
      <c r="AF54" s="148" t="e">
        <f t="shared" si="41"/>
        <v>#REF!</v>
      </c>
      <c r="AH54" s="161"/>
      <c r="AI54" s="161"/>
      <c r="AJ54" s="161"/>
      <c r="AK54" s="161"/>
      <c r="AL54" s="161"/>
      <c r="AM54" s="153"/>
      <c r="AN54" s="151"/>
      <c r="AO54" s="161"/>
      <c r="AP54" s="161"/>
      <c r="AQ54" s="161"/>
      <c r="AR54" s="161"/>
      <c r="AS54" s="161"/>
      <c r="AT54" s="153"/>
      <c r="AU54" s="151"/>
      <c r="AV54" s="161"/>
      <c r="AW54" s="161"/>
      <c r="AX54" s="161"/>
      <c r="AY54" s="161"/>
      <c r="AZ54" s="161"/>
      <c r="BA54" s="153"/>
      <c r="BB54" s="151"/>
      <c r="BC54" s="161"/>
      <c r="BD54" s="161"/>
      <c r="BE54" s="161"/>
      <c r="BF54" s="161"/>
      <c r="BG54" s="161"/>
      <c r="BH54" s="153"/>
      <c r="BI54" s="151"/>
      <c r="BJ54" s="161"/>
      <c r="BK54" s="161"/>
      <c r="BL54" s="161"/>
      <c r="BM54" s="161"/>
      <c r="BN54" s="161"/>
      <c r="BO54" s="153"/>
      <c r="BP54" s="151"/>
      <c r="BQ54" s="161"/>
      <c r="BR54" s="161"/>
      <c r="BS54" s="161"/>
      <c r="BT54" s="161"/>
      <c r="BU54" s="161"/>
      <c r="BV54" s="153"/>
      <c r="BW54" s="151"/>
      <c r="BX54" s="161"/>
      <c r="BY54" s="161"/>
      <c r="BZ54" s="161"/>
      <c r="CA54" s="161"/>
      <c r="CB54" s="161"/>
      <c r="CC54" s="153"/>
      <c r="CD54" s="151"/>
      <c r="CE54" s="161"/>
      <c r="CF54" s="161"/>
      <c r="CG54" s="161"/>
      <c r="CH54" s="161"/>
      <c r="CI54" s="161"/>
      <c r="CJ54" s="153"/>
      <c r="CK54" s="151"/>
      <c r="CL54" s="161"/>
      <c r="CM54" s="161"/>
      <c r="CN54" s="161"/>
      <c r="CO54" s="161"/>
      <c r="CP54" s="161"/>
      <c r="CQ54" s="153"/>
      <c r="CR54" s="151"/>
    </row>
    <row r="55" spans="1:96" ht="12.75" customHeight="1">
      <c r="A55" s="132">
        <v>0</v>
      </c>
      <c r="B55" s="133"/>
      <c r="C55" s="134" t="s">
        <v>90</v>
      </c>
      <c r="D55" s="135" t="s">
        <v>89</v>
      </c>
      <c r="E55" s="136">
        <v>0.33333333333333331</v>
      </c>
      <c r="F55" s="135" t="s">
        <v>52</v>
      </c>
      <c r="G55" s="137"/>
      <c r="H55" s="138">
        <v>6.1</v>
      </c>
      <c r="I55" s="139">
        <v>483</v>
      </c>
      <c r="J55" s="140">
        <f t="shared" si="23"/>
        <v>0</v>
      </c>
      <c r="K55" s="138">
        <f t="shared" si="22"/>
        <v>0</v>
      </c>
      <c r="L55" s="140">
        <f t="shared" si="42"/>
        <v>0</v>
      </c>
      <c r="M55" s="141">
        <v>5.7</v>
      </c>
      <c r="N55" s="140">
        <f t="shared" si="24"/>
        <v>0</v>
      </c>
      <c r="O55" s="31">
        <f t="shared" si="25"/>
        <v>0</v>
      </c>
      <c r="P55" s="31">
        <f t="shared" si="26"/>
        <v>0</v>
      </c>
      <c r="Q55" s="31">
        <f t="shared" si="27"/>
        <v>0</v>
      </c>
      <c r="R55" s="31">
        <f t="shared" si="28"/>
        <v>0</v>
      </c>
      <c r="S55" s="31">
        <f t="shared" si="29"/>
        <v>0</v>
      </c>
      <c r="T55" s="152">
        <f t="shared" si="30"/>
        <v>0</v>
      </c>
      <c r="U55" s="152">
        <f t="shared" si="31"/>
        <v>0</v>
      </c>
      <c r="V55" s="142">
        <f t="shared" si="32"/>
        <v>0</v>
      </c>
      <c r="W55" s="143">
        <v>3720</v>
      </c>
      <c r="X55" s="144">
        <f t="shared" si="33"/>
        <v>3720</v>
      </c>
      <c r="Y55" s="144" t="e">
        <f t="shared" si="34"/>
        <v>#REF!</v>
      </c>
      <c r="Z55" s="146">
        <f t="shared" si="35"/>
        <v>2976</v>
      </c>
      <c r="AA55" s="147">
        <f t="shared" si="36"/>
        <v>4836</v>
      </c>
      <c r="AB55" s="147" t="e">
        <f t="shared" si="37"/>
        <v>#REF!</v>
      </c>
      <c r="AC55" s="147" t="e">
        <f t="shared" si="38"/>
        <v>#REF!</v>
      </c>
      <c r="AD55" s="147" t="e">
        <f t="shared" si="39"/>
        <v>#REF!</v>
      </c>
      <c r="AE55" s="147" t="e">
        <f t="shared" si="40"/>
        <v>#REF!</v>
      </c>
      <c r="AF55" s="148" t="e">
        <f t="shared" si="41"/>
        <v>#REF!</v>
      </c>
      <c r="AH55" s="161"/>
      <c r="AI55" s="161"/>
      <c r="AJ55" s="161"/>
      <c r="AK55" s="161"/>
      <c r="AL55" s="161"/>
      <c r="AM55" s="153"/>
      <c r="AN55" s="151"/>
      <c r="AO55" s="161"/>
      <c r="AP55" s="161"/>
      <c r="AQ55" s="161"/>
      <c r="AR55" s="161"/>
      <c r="AS55" s="161"/>
      <c r="AT55" s="153"/>
      <c r="AU55" s="151"/>
      <c r="AV55" s="161"/>
      <c r="AW55" s="161"/>
      <c r="AX55" s="161"/>
      <c r="AY55" s="161"/>
      <c r="AZ55" s="161"/>
      <c r="BA55" s="153"/>
      <c r="BB55" s="151"/>
      <c r="BC55" s="161"/>
      <c r="BD55" s="161"/>
      <c r="BE55" s="161"/>
      <c r="BF55" s="161"/>
      <c r="BG55" s="161"/>
      <c r="BH55" s="153"/>
      <c r="BI55" s="151"/>
      <c r="BJ55" s="161"/>
      <c r="BK55" s="161"/>
      <c r="BL55" s="161"/>
      <c r="BM55" s="161"/>
      <c r="BN55" s="161"/>
      <c r="BO55" s="153"/>
      <c r="BP55" s="151"/>
      <c r="BQ55" s="161"/>
      <c r="BR55" s="161"/>
      <c r="BS55" s="161"/>
      <c r="BT55" s="161"/>
      <c r="BU55" s="161"/>
      <c r="BV55" s="153"/>
      <c r="BW55" s="151"/>
      <c r="BX55" s="161"/>
      <c r="BY55" s="161"/>
      <c r="BZ55" s="161"/>
      <c r="CA55" s="161"/>
      <c r="CB55" s="161"/>
      <c r="CC55" s="153"/>
      <c r="CD55" s="151"/>
      <c r="CE55" s="161"/>
      <c r="CF55" s="161"/>
      <c r="CG55" s="161"/>
      <c r="CH55" s="161"/>
      <c r="CI55" s="161"/>
      <c r="CJ55" s="153"/>
      <c r="CK55" s="151"/>
      <c r="CL55" s="161"/>
      <c r="CM55" s="161"/>
      <c r="CN55" s="161"/>
      <c r="CO55" s="161"/>
      <c r="CP55" s="161"/>
      <c r="CQ55" s="153"/>
      <c r="CR55" s="151"/>
    </row>
    <row r="56" spans="1:96" ht="12.75" customHeight="1">
      <c r="A56" s="132">
        <v>0</v>
      </c>
      <c r="B56" s="133"/>
      <c r="C56" s="134" t="s">
        <v>91</v>
      </c>
      <c r="D56" s="135" t="s">
        <v>89</v>
      </c>
      <c r="E56" s="136">
        <v>0.45833333333333331</v>
      </c>
      <c r="F56" s="135" t="s">
        <v>52</v>
      </c>
      <c r="G56" s="137"/>
      <c r="H56" s="138">
        <v>6.7</v>
      </c>
      <c r="I56" s="139">
        <v>483</v>
      </c>
      <c r="J56" s="140">
        <f t="shared" si="23"/>
        <v>0</v>
      </c>
      <c r="K56" s="138">
        <f t="shared" si="22"/>
        <v>0</v>
      </c>
      <c r="L56" s="140">
        <f t="shared" si="42"/>
        <v>0</v>
      </c>
      <c r="M56" s="141">
        <v>6.3</v>
      </c>
      <c r="N56" s="140">
        <f t="shared" si="24"/>
        <v>0</v>
      </c>
      <c r="O56" s="31">
        <f t="shared" si="25"/>
        <v>0</v>
      </c>
      <c r="P56" s="31">
        <f t="shared" si="26"/>
        <v>0</v>
      </c>
      <c r="Q56" s="31">
        <f t="shared" si="27"/>
        <v>0</v>
      </c>
      <c r="R56" s="31">
        <f t="shared" si="28"/>
        <v>0</v>
      </c>
      <c r="S56" s="31">
        <f t="shared" si="29"/>
        <v>0</v>
      </c>
      <c r="T56" s="152">
        <f t="shared" si="30"/>
        <v>0</v>
      </c>
      <c r="U56" s="152">
        <f t="shared" si="31"/>
        <v>0</v>
      </c>
      <c r="V56" s="142">
        <f t="shared" si="32"/>
        <v>0</v>
      </c>
      <c r="W56" s="143">
        <v>4092</v>
      </c>
      <c r="X56" s="144">
        <f t="shared" si="33"/>
        <v>4092</v>
      </c>
      <c r="Y56" s="144" t="e">
        <f t="shared" si="34"/>
        <v>#REF!</v>
      </c>
      <c r="Z56" s="146">
        <f t="shared" si="35"/>
        <v>3273.6000000000004</v>
      </c>
      <c r="AA56" s="147">
        <f t="shared" si="36"/>
        <v>5319.6</v>
      </c>
      <c r="AB56" s="147" t="e">
        <f t="shared" si="37"/>
        <v>#REF!</v>
      </c>
      <c r="AC56" s="147" t="e">
        <f t="shared" si="38"/>
        <v>#REF!</v>
      </c>
      <c r="AD56" s="147" t="e">
        <f t="shared" si="39"/>
        <v>#REF!</v>
      </c>
      <c r="AE56" s="147" t="e">
        <f t="shared" si="40"/>
        <v>#REF!</v>
      </c>
      <c r="AF56" s="148" t="e">
        <f t="shared" si="41"/>
        <v>#REF!</v>
      </c>
      <c r="AH56" s="161"/>
      <c r="AI56" s="161"/>
      <c r="AJ56" s="161"/>
      <c r="AK56" s="161"/>
      <c r="AL56" s="161"/>
      <c r="AM56" s="153"/>
      <c r="AN56" s="151"/>
      <c r="AO56" s="161"/>
      <c r="AP56" s="161"/>
      <c r="AQ56" s="161"/>
      <c r="AR56" s="161"/>
      <c r="AS56" s="161"/>
      <c r="AT56" s="153"/>
      <c r="AU56" s="151"/>
      <c r="AV56" s="161"/>
      <c r="AW56" s="161"/>
      <c r="AX56" s="161"/>
      <c r="AY56" s="161"/>
      <c r="AZ56" s="161"/>
      <c r="BA56" s="153"/>
      <c r="BB56" s="151"/>
      <c r="BC56" s="161"/>
      <c r="BD56" s="161"/>
      <c r="BE56" s="161"/>
      <c r="BF56" s="161"/>
      <c r="BG56" s="161"/>
      <c r="BH56" s="153"/>
      <c r="BI56" s="151"/>
      <c r="BJ56" s="161"/>
      <c r="BK56" s="161"/>
      <c r="BL56" s="161"/>
      <c r="BM56" s="161"/>
      <c r="BN56" s="161"/>
      <c r="BO56" s="153"/>
      <c r="BP56" s="151"/>
      <c r="BQ56" s="161"/>
      <c r="BR56" s="161"/>
      <c r="BS56" s="161"/>
      <c r="BT56" s="161"/>
      <c r="BU56" s="161"/>
      <c r="BV56" s="153"/>
      <c r="BW56" s="151"/>
      <c r="BX56" s="161"/>
      <c r="BY56" s="161"/>
      <c r="BZ56" s="161"/>
      <c r="CA56" s="161"/>
      <c r="CB56" s="161"/>
      <c r="CC56" s="153"/>
      <c r="CD56" s="151"/>
      <c r="CE56" s="161"/>
      <c r="CF56" s="161"/>
      <c r="CG56" s="161"/>
      <c r="CH56" s="161"/>
      <c r="CI56" s="161"/>
      <c r="CJ56" s="153"/>
      <c r="CK56" s="151"/>
      <c r="CL56" s="161"/>
      <c r="CM56" s="161"/>
      <c r="CN56" s="161"/>
      <c r="CO56" s="161"/>
      <c r="CP56" s="161"/>
      <c r="CQ56" s="153"/>
      <c r="CR56" s="151"/>
    </row>
    <row r="57" spans="1:96" ht="12.75" customHeight="1">
      <c r="A57" s="132">
        <v>0</v>
      </c>
      <c r="B57" s="133" t="s">
        <v>49</v>
      </c>
      <c r="C57" s="134" t="s">
        <v>54</v>
      </c>
      <c r="D57" s="135" t="s">
        <v>89</v>
      </c>
      <c r="E57" s="136">
        <v>0.5</v>
      </c>
      <c r="F57" s="135" t="s">
        <v>52</v>
      </c>
      <c r="G57" s="137"/>
      <c r="H57" s="138">
        <v>7.9</v>
      </c>
      <c r="I57" s="139">
        <v>483</v>
      </c>
      <c r="J57" s="140">
        <f t="shared" si="23"/>
        <v>0</v>
      </c>
      <c r="K57" s="138">
        <f t="shared" si="22"/>
        <v>0</v>
      </c>
      <c r="L57" s="140">
        <f t="shared" si="42"/>
        <v>0</v>
      </c>
      <c r="M57" s="141">
        <v>7.4</v>
      </c>
      <c r="N57" s="140">
        <f t="shared" si="24"/>
        <v>0</v>
      </c>
      <c r="O57" s="31">
        <f t="shared" si="25"/>
        <v>0</v>
      </c>
      <c r="P57" s="31">
        <f t="shared" si="26"/>
        <v>0</v>
      </c>
      <c r="Q57" s="31">
        <f t="shared" si="27"/>
        <v>0</v>
      </c>
      <c r="R57" s="31">
        <f t="shared" si="28"/>
        <v>0</v>
      </c>
      <c r="S57" s="31">
        <f t="shared" si="29"/>
        <v>0</v>
      </c>
      <c r="T57" s="152">
        <f t="shared" si="30"/>
        <v>0</v>
      </c>
      <c r="U57" s="152">
        <f t="shared" si="31"/>
        <v>0</v>
      </c>
      <c r="V57" s="142">
        <f t="shared" si="32"/>
        <v>0</v>
      </c>
      <c r="W57" s="143">
        <v>4836</v>
      </c>
      <c r="X57" s="144">
        <f t="shared" si="33"/>
        <v>4836</v>
      </c>
      <c r="Y57" s="144" t="e">
        <f t="shared" si="34"/>
        <v>#REF!</v>
      </c>
      <c r="Z57" s="146">
        <f t="shared" si="35"/>
        <v>3868.8</v>
      </c>
      <c r="AA57" s="147">
        <f t="shared" si="36"/>
        <v>6286.8</v>
      </c>
      <c r="AB57" s="147" t="e">
        <f t="shared" si="37"/>
        <v>#REF!</v>
      </c>
      <c r="AC57" s="147" t="e">
        <f t="shared" si="38"/>
        <v>#REF!</v>
      </c>
      <c r="AD57" s="147" t="e">
        <f t="shared" si="39"/>
        <v>#REF!</v>
      </c>
      <c r="AE57" s="147" t="e">
        <f t="shared" si="40"/>
        <v>#REF!</v>
      </c>
      <c r="AF57" s="148" t="e">
        <f t="shared" si="41"/>
        <v>#REF!</v>
      </c>
      <c r="AH57" s="161"/>
      <c r="AI57" s="161"/>
      <c r="AJ57" s="161"/>
      <c r="AK57" s="161"/>
      <c r="AL57" s="161"/>
      <c r="AM57" s="153"/>
      <c r="AN57" s="151"/>
      <c r="AO57" s="161"/>
      <c r="AP57" s="161"/>
      <c r="AQ57" s="161"/>
      <c r="AR57" s="161"/>
      <c r="AS57" s="161"/>
      <c r="AT57" s="153"/>
      <c r="AU57" s="151"/>
      <c r="AV57" s="161"/>
      <c r="AW57" s="161"/>
      <c r="AX57" s="161"/>
      <c r="AY57" s="161"/>
      <c r="AZ57" s="161"/>
      <c r="BA57" s="153"/>
      <c r="BB57" s="151"/>
      <c r="BC57" s="161"/>
      <c r="BD57" s="161"/>
      <c r="BE57" s="161"/>
      <c r="BF57" s="161"/>
      <c r="BG57" s="161"/>
      <c r="BH57" s="153"/>
      <c r="BI57" s="151"/>
      <c r="BJ57" s="161"/>
      <c r="BK57" s="161"/>
      <c r="BL57" s="161"/>
      <c r="BM57" s="161"/>
      <c r="BN57" s="161"/>
      <c r="BO57" s="153"/>
      <c r="BP57" s="151"/>
      <c r="BQ57" s="161"/>
      <c r="BR57" s="161"/>
      <c r="BS57" s="161"/>
      <c r="BT57" s="161"/>
      <c r="BU57" s="161"/>
      <c r="BV57" s="153"/>
      <c r="BW57" s="151"/>
      <c r="BX57" s="161"/>
      <c r="BY57" s="161"/>
      <c r="BZ57" s="161"/>
      <c r="CA57" s="161"/>
      <c r="CB57" s="161"/>
      <c r="CC57" s="153"/>
      <c r="CD57" s="151"/>
      <c r="CE57" s="161"/>
      <c r="CF57" s="161"/>
      <c r="CG57" s="161"/>
      <c r="CH57" s="161"/>
      <c r="CI57" s="161"/>
      <c r="CJ57" s="153"/>
      <c r="CK57" s="151"/>
      <c r="CL57" s="161"/>
      <c r="CM57" s="161"/>
      <c r="CN57" s="161"/>
      <c r="CO57" s="161"/>
      <c r="CP57" s="161"/>
      <c r="CQ57" s="153"/>
      <c r="CR57" s="151"/>
    </row>
    <row r="58" spans="1:96" ht="12.75" customHeight="1">
      <c r="A58" s="132">
        <v>43527</v>
      </c>
      <c r="B58" s="133"/>
      <c r="C58" s="134" t="s">
        <v>92</v>
      </c>
      <c r="D58" s="135" t="s">
        <v>89</v>
      </c>
      <c r="E58" s="136">
        <v>0.52083333333333337</v>
      </c>
      <c r="F58" s="135" t="s">
        <v>52</v>
      </c>
      <c r="G58" s="137"/>
      <c r="H58" s="138">
        <v>6.1</v>
      </c>
      <c r="I58" s="139">
        <v>483</v>
      </c>
      <c r="J58" s="140">
        <f t="shared" si="23"/>
        <v>0</v>
      </c>
      <c r="K58" s="138">
        <f t="shared" si="22"/>
        <v>0</v>
      </c>
      <c r="L58" s="140">
        <f t="shared" si="42"/>
        <v>0</v>
      </c>
      <c r="M58" s="141">
        <v>5.7</v>
      </c>
      <c r="N58" s="140">
        <f t="shared" si="24"/>
        <v>0</v>
      </c>
      <c r="O58" s="31">
        <f t="shared" si="25"/>
        <v>0</v>
      </c>
      <c r="P58" s="31">
        <f t="shared" si="26"/>
        <v>0</v>
      </c>
      <c r="Q58" s="31">
        <f t="shared" si="27"/>
        <v>0</v>
      </c>
      <c r="R58" s="31">
        <f t="shared" si="28"/>
        <v>0</v>
      </c>
      <c r="S58" s="31">
        <f t="shared" si="29"/>
        <v>0</v>
      </c>
      <c r="T58" s="152">
        <f t="shared" si="30"/>
        <v>0</v>
      </c>
      <c r="U58" s="152">
        <f t="shared" si="31"/>
        <v>0</v>
      </c>
      <c r="V58" s="142">
        <f t="shared" si="32"/>
        <v>0</v>
      </c>
      <c r="W58" s="143">
        <v>3720</v>
      </c>
      <c r="X58" s="144">
        <f t="shared" si="33"/>
        <v>3720</v>
      </c>
      <c r="Y58" s="144" t="e">
        <f t="shared" si="34"/>
        <v>#REF!</v>
      </c>
      <c r="Z58" s="146">
        <f t="shared" si="35"/>
        <v>2976</v>
      </c>
      <c r="AA58" s="147">
        <f t="shared" si="36"/>
        <v>4836</v>
      </c>
      <c r="AB58" s="147" t="e">
        <f t="shared" si="37"/>
        <v>#REF!</v>
      </c>
      <c r="AC58" s="147" t="e">
        <f t="shared" si="38"/>
        <v>#REF!</v>
      </c>
      <c r="AD58" s="147" t="e">
        <f t="shared" si="39"/>
        <v>#REF!</v>
      </c>
      <c r="AE58" s="147" t="e">
        <f t="shared" si="40"/>
        <v>#REF!</v>
      </c>
      <c r="AF58" s="148" t="e">
        <f t="shared" si="41"/>
        <v>#REF!</v>
      </c>
      <c r="AH58" s="161"/>
      <c r="AI58" s="161"/>
      <c r="AJ58" s="161"/>
      <c r="AK58" s="161"/>
      <c r="AL58" s="161"/>
      <c r="AM58" s="153"/>
      <c r="AN58" s="151"/>
      <c r="AO58" s="161"/>
      <c r="AP58" s="161"/>
      <c r="AQ58" s="161"/>
      <c r="AR58" s="161"/>
      <c r="AS58" s="161"/>
      <c r="AT58" s="153"/>
      <c r="AU58" s="151"/>
      <c r="AV58" s="161"/>
      <c r="AW58" s="161"/>
      <c r="AX58" s="161"/>
      <c r="AY58" s="161"/>
      <c r="AZ58" s="161"/>
      <c r="BA58" s="153"/>
      <c r="BB58" s="151"/>
      <c r="BC58" s="161"/>
      <c r="BD58" s="161"/>
      <c r="BE58" s="161"/>
      <c r="BF58" s="161"/>
      <c r="BG58" s="161"/>
      <c r="BH58" s="153"/>
      <c r="BI58" s="151"/>
      <c r="BJ58" s="161"/>
      <c r="BK58" s="161"/>
      <c r="BL58" s="161"/>
      <c r="BM58" s="161"/>
      <c r="BN58" s="161"/>
      <c r="BO58" s="153"/>
      <c r="BP58" s="151"/>
      <c r="BQ58" s="161"/>
      <c r="BR58" s="161"/>
      <c r="BS58" s="161"/>
      <c r="BT58" s="161"/>
      <c r="BU58" s="161"/>
      <c r="BV58" s="153"/>
      <c r="BW58" s="151"/>
      <c r="BX58" s="161"/>
      <c r="BY58" s="161"/>
      <c r="BZ58" s="161"/>
      <c r="CA58" s="161"/>
      <c r="CB58" s="161"/>
      <c r="CC58" s="153"/>
      <c r="CD58" s="151"/>
      <c r="CE58" s="161"/>
      <c r="CF58" s="161"/>
      <c r="CG58" s="161"/>
      <c r="CH58" s="161"/>
      <c r="CI58" s="161"/>
      <c r="CJ58" s="153"/>
      <c r="CK58" s="151"/>
      <c r="CL58" s="161"/>
      <c r="CM58" s="161"/>
      <c r="CN58" s="161"/>
      <c r="CO58" s="161"/>
      <c r="CP58" s="161"/>
      <c r="CQ58" s="153"/>
      <c r="CR58" s="151"/>
    </row>
    <row r="59" spans="1:96" ht="12.75" customHeight="1">
      <c r="A59" s="132">
        <v>43527</v>
      </c>
      <c r="B59" s="133"/>
      <c r="C59" s="134" t="s">
        <v>93</v>
      </c>
      <c r="D59" s="135" t="s">
        <v>89</v>
      </c>
      <c r="E59" s="136">
        <v>0.54166666666666663</v>
      </c>
      <c r="F59" s="135" t="s">
        <v>52</v>
      </c>
      <c r="G59" s="137"/>
      <c r="H59" s="138">
        <v>6.7</v>
      </c>
      <c r="I59" s="139">
        <v>575</v>
      </c>
      <c r="J59" s="140">
        <f t="shared" si="23"/>
        <v>0</v>
      </c>
      <c r="K59" s="138">
        <f t="shared" si="22"/>
        <v>0</v>
      </c>
      <c r="L59" s="140">
        <f t="shared" si="42"/>
        <v>0</v>
      </c>
      <c r="M59" s="141">
        <v>6.3</v>
      </c>
      <c r="N59" s="140">
        <f t="shared" si="24"/>
        <v>0</v>
      </c>
      <c r="O59" s="31">
        <f t="shared" si="25"/>
        <v>0</v>
      </c>
      <c r="P59" s="31">
        <f t="shared" si="26"/>
        <v>0</v>
      </c>
      <c r="Q59" s="31">
        <f t="shared" si="27"/>
        <v>0</v>
      </c>
      <c r="R59" s="31">
        <f t="shared" si="28"/>
        <v>0</v>
      </c>
      <c r="S59" s="31">
        <f t="shared" si="29"/>
        <v>0</v>
      </c>
      <c r="T59" s="152">
        <f t="shared" si="30"/>
        <v>0</v>
      </c>
      <c r="U59" s="152">
        <f t="shared" si="31"/>
        <v>0</v>
      </c>
      <c r="V59" s="142">
        <f t="shared" si="32"/>
        <v>0</v>
      </c>
      <c r="W59" s="143">
        <v>4092</v>
      </c>
      <c r="X59" s="144">
        <f t="shared" si="33"/>
        <v>4092</v>
      </c>
      <c r="Y59" s="144" t="e">
        <f t="shared" si="34"/>
        <v>#REF!</v>
      </c>
      <c r="Z59" s="146">
        <f t="shared" si="35"/>
        <v>3273.6000000000004</v>
      </c>
      <c r="AA59" s="147">
        <f t="shared" si="36"/>
        <v>5319.6</v>
      </c>
      <c r="AB59" s="147" t="e">
        <f t="shared" si="37"/>
        <v>#REF!</v>
      </c>
      <c r="AC59" s="147" t="e">
        <f t="shared" si="38"/>
        <v>#REF!</v>
      </c>
      <c r="AD59" s="147" t="e">
        <f t="shared" si="39"/>
        <v>#REF!</v>
      </c>
      <c r="AE59" s="147" t="e">
        <f t="shared" si="40"/>
        <v>#REF!</v>
      </c>
      <c r="AF59" s="148" t="e">
        <f t="shared" si="41"/>
        <v>#REF!</v>
      </c>
      <c r="AH59" s="161"/>
      <c r="AI59" s="161"/>
      <c r="AJ59" s="161"/>
      <c r="AK59" s="161"/>
      <c r="AL59" s="161"/>
      <c r="AM59" s="153"/>
      <c r="AN59" s="151"/>
      <c r="AO59" s="161"/>
      <c r="AP59" s="161"/>
      <c r="AQ59" s="161"/>
      <c r="AR59" s="161"/>
      <c r="AS59" s="161"/>
      <c r="AT59" s="153"/>
      <c r="AU59" s="151"/>
      <c r="AV59" s="161"/>
      <c r="AW59" s="161"/>
      <c r="AX59" s="161"/>
      <c r="AY59" s="161"/>
      <c r="AZ59" s="161"/>
      <c r="BA59" s="153"/>
      <c r="BB59" s="151"/>
      <c r="BC59" s="161"/>
      <c r="BD59" s="161"/>
      <c r="BE59" s="161"/>
      <c r="BF59" s="161"/>
      <c r="BG59" s="161"/>
      <c r="BH59" s="153"/>
      <c r="BI59" s="151"/>
      <c r="BJ59" s="161"/>
      <c r="BK59" s="161"/>
      <c r="BL59" s="161"/>
      <c r="BM59" s="161"/>
      <c r="BN59" s="161"/>
      <c r="BO59" s="153"/>
      <c r="BP59" s="151"/>
      <c r="BQ59" s="161"/>
      <c r="BR59" s="161"/>
      <c r="BS59" s="161"/>
      <c r="BT59" s="161"/>
      <c r="BU59" s="161"/>
      <c r="BV59" s="153"/>
      <c r="BW59" s="151"/>
      <c r="BX59" s="161"/>
      <c r="BY59" s="161"/>
      <c r="BZ59" s="161"/>
      <c r="CA59" s="161"/>
      <c r="CB59" s="161"/>
      <c r="CC59" s="153"/>
      <c r="CD59" s="151"/>
      <c r="CE59" s="161"/>
      <c r="CF59" s="161"/>
      <c r="CG59" s="161"/>
      <c r="CH59" s="161"/>
      <c r="CI59" s="161"/>
      <c r="CJ59" s="153"/>
      <c r="CK59" s="151"/>
      <c r="CL59" s="161"/>
      <c r="CM59" s="161"/>
      <c r="CN59" s="161"/>
      <c r="CO59" s="161"/>
      <c r="CP59" s="161"/>
      <c r="CQ59" s="153"/>
      <c r="CR59" s="151"/>
    </row>
    <row r="60" spans="1:96" ht="12.75" customHeight="1">
      <c r="A60" s="132">
        <v>0</v>
      </c>
      <c r="B60" s="133"/>
      <c r="C60" s="134" t="s">
        <v>56</v>
      </c>
      <c r="D60" s="135" t="s">
        <v>89</v>
      </c>
      <c r="E60" s="136">
        <v>0.54166666666666663</v>
      </c>
      <c r="F60" s="135" t="s">
        <v>52</v>
      </c>
      <c r="G60" s="137"/>
      <c r="H60" s="138">
        <v>6.1</v>
      </c>
      <c r="I60" s="139">
        <v>658</v>
      </c>
      <c r="J60" s="140">
        <f t="shared" si="23"/>
        <v>0</v>
      </c>
      <c r="K60" s="138">
        <f t="shared" si="22"/>
        <v>0</v>
      </c>
      <c r="L60" s="140">
        <f t="shared" si="42"/>
        <v>0</v>
      </c>
      <c r="M60" s="141">
        <v>5.7</v>
      </c>
      <c r="N60" s="140">
        <f t="shared" si="24"/>
        <v>0</v>
      </c>
      <c r="O60" s="31">
        <f t="shared" si="25"/>
        <v>0</v>
      </c>
      <c r="P60" s="31">
        <f t="shared" si="26"/>
        <v>0</v>
      </c>
      <c r="Q60" s="31">
        <f t="shared" si="27"/>
        <v>0</v>
      </c>
      <c r="R60" s="31">
        <f t="shared" si="28"/>
        <v>0</v>
      </c>
      <c r="S60" s="31">
        <f t="shared" si="29"/>
        <v>0</v>
      </c>
      <c r="T60" s="152">
        <f t="shared" si="30"/>
        <v>0</v>
      </c>
      <c r="U60" s="152">
        <f t="shared" si="31"/>
        <v>0</v>
      </c>
      <c r="V60" s="142">
        <f t="shared" si="32"/>
        <v>0</v>
      </c>
      <c r="W60" s="143">
        <v>3720</v>
      </c>
      <c r="X60" s="144">
        <f t="shared" si="33"/>
        <v>3720</v>
      </c>
      <c r="Y60" s="144" t="e">
        <f t="shared" si="34"/>
        <v>#REF!</v>
      </c>
      <c r="Z60" s="146">
        <f t="shared" si="35"/>
        <v>2976</v>
      </c>
      <c r="AA60" s="147">
        <f t="shared" si="36"/>
        <v>4836</v>
      </c>
      <c r="AB60" s="147" t="e">
        <f t="shared" si="37"/>
        <v>#REF!</v>
      </c>
      <c r="AC60" s="147" t="e">
        <f t="shared" si="38"/>
        <v>#REF!</v>
      </c>
      <c r="AD60" s="147" t="e">
        <f t="shared" si="39"/>
        <v>#REF!</v>
      </c>
      <c r="AE60" s="147" t="e">
        <f t="shared" si="40"/>
        <v>#REF!</v>
      </c>
      <c r="AF60" s="148" t="e">
        <f t="shared" si="41"/>
        <v>#REF!</v>
      </c>
      <c r="AH60" s="156"/>
      <c r="AI60" s="156"/>
      <c r="AJ60" s="156"/>
      <c r="AK60" s="156"/>
      <c r="AL60" s="156"/>
      <c r="AM60" s="155"/>
      <c r="AN60" s="154"/>
      <c r="AO60" s="156"/>
      <c r="AP60" s="156"/>
      <c r="AQ60" s="156"/>
      <c r="AR60" s="156"/>
      <c r="AS60" s="156"/>
      <c r="AT60" s="155"/>
      <c r="AU60" s="154"/>
      <c r="AV60" s="156"/>
      <c r="AW60" s="156"/>
      <c r="AX60" s="156"/>
      <c r="AY60" s="156"/>
      <c r="AZ60" s="161"/>
      <c r="BA60" s="153"/>
      <c r="BB60" s="151"/>
      <c r="BC60" s="156"/>
      <c r="BD60" s="156"/>
      <c r="BE60" s="156"/>
      <c r="BF60" s="156"/>
      <c r="BG60" s="161"/>
      <c r="BH60" s="155"/>
      <c r="BI60" s="154"/>
      <c r="BJ60" s="156"/>
      <c r="BK60" s="156"/>
      <c r="BL60" s="156"/>
      <c r="BM60" s="156"/>
      <c r="BN60" s="161"/>
      <c r="BO60" s="155"/>
      <c r="BP60" s="154"/>
      <c r="BQ60" s="156"/>
      <c r="BR60" s="156"/>
      <c r="BS60" s="156"/>
      <c r="BT60" s="156"/>
      <c r="BU60" s="161"/>
      <c r="BV60" s="155"/>
      <c r="BW60" s="154"/>
      <c r="BX60" s="156"/>
      <c r="BY60" s="156"/>
      <c r="BZ60" s="156"/>
      <c r="CA60" s="156"/>
      <c r="CB60" s="161"/>
      <c r="CC60" s="155"/>
      <c r="CD60" s="154"/>
      <c r="CE60" s="156"/>
      <c r="CF60" s="156"/>
      <c r="CG60" s="156"/>
      <c r="CH60" s="156"/>
      <c r="CI60" s="161"/>
      <c r="CJ60" s="155"/>
      <c r="CK60" s="154"/>
      <c r="CL60" s="156"/>
      <c r="CM60" s="156"/>
      <c r="CN60" s="156"/>
      <c r="CO60" s="156"/>
      <c r="CP60" s="161"/>
      <c r="CQ60" s="155"/>
      <c r="CR60" s="154"/>
    </row>
    <row r="61" spans="1:96" ht="12.75" customHeight="1">
      <c r="A61" s="132">
        <v>0</v>
      </c>
      <c r="B61" s="133"/>
      <c r="C61" s="134" t="s">
        <v>56</v>
      </c>
      <c r="D61" s="135" t="s">
        <v>89</v>
      </c>
      <c r="E61" s="136">
        <v>0.625</v>
      </c>
      <c r="F61" s="135" t="s">
        <v>52</v>
      </c>
      <c r="G61" s="137"/>
      <c r="H61" s="138">
        <v>6.1</v>
      </c>
      <c r="I61" s="139">
        <v>658</v>
      </c>
      <c r="J61" s="140">
        <f t="shared" si="23"/>
        <v>0</v>
      </c>
      <c r="K61" s="138">
        <f t="shared" si="22"/>
        <v>0</v>
      </c>
      <c r="L61" s="140">
        <f t="shared" si="42"/>
        <v>0</v>
      </c>
      <c r="M61" s="141">
        <v>5.7</v>
      </c>
      <c r="N61" s="140">
        <f t="shared" si="24"/>
        <v>0</v>
      </c>
      <c r="O61" s="31">
        <f t="shared" si="25"/>
        <v>0</v>
      </c>
      <c r="P61" s="31">
        <f t="shared" si="26"/>
        <v>0</v>
      </c>
      <c r="Q61" s="31">
        <f t="shared" si="27"/>
        <v>0</v>
      </c>
      <c r="R61" s="31">
        <f t="shared" si="28"/>
        <v>0</v>
      </c>
      <c r="S61" s="31">
        <f t="shared" si="29"/>
        <v>0</v>
      </c>
      <c r="T61" s="152">
        <f t="shared" si="30"/>
        <v>0</v>
      </c>
      <c r="U61" s="152">
        <f t="shared" si="31"/>
        <v>0</v>
      </c>
      <c r="V61" s="142">
        <f t="shared" si="32"/>
        <v>0</v>
      </c>
      <c r="W61" s="143">
        <v>3720</v>
      </c>
      <c r="X61" s="144">
        <f t="shared" si="33"/>
        <v>3720</v>
      </c>
      <c r="Y61" s="144" t="e">
        <f t="shared" si="34"/>
        <v>#REF!</v>
      </c>
      <c r="Z61" s="146">
        <f t="shared" si="35"/>
        <v>2976</v>
      </c>
      <c r="AA61" s="147">
        <f t="shared" si="36"/>
        <v>4836</v>
      </c>
      <c r="AB61" s="147" t="e">
        <f t="shared" si="37"/>
        <v>#REF!</v>
      </c>
      <c r="AC61" s="147" t="e">
        <f t="shared" si="38"/>
        <v>#REF!</v>
      </c>
      <c r="AD61" s="147" t="e">
        <f t="shared" si="39"/>
        <v>#REF!</v>
      </c>
      <c r="AE61" s="147" t="e">
        <f t="shared" si="40"/>
        <v>#REF!</v>
      </c>
      <c r="AF61" s="148" t="e">
        <f t="shared" si="41"/>
        <v>#REF!</v>
      </c>
      <c r="AH61" s="156"/>
      <c r="AI61" s="156"/>
      <c r="AJ61" s="156"/>
      <c r="AK61" s="156"/>
      <c r="AL61" s="156"/>
      <c r="AM61" s="155"/>
      <c r="AN61" s="154"/>
      <c r="AO61" s="156"/>
      <c r="AP61" s="156"/>
      <c r="AQ61" s="156"/>
      <c r="AR61" s="156"/>
      <c r="AS61" s="156"/>
      <c r="AT61" s="155"/>
      <c r="AU61" s="155"/>
      <c r="AV61" s="156"/>
      <c r="AW61" s="156"/>
      <c r="AX61" s="156"/>
      <c r="AY61" s="156"/>
      <c r="AZ61" s="161"/>
      <c r="BA61" s="153"/>
      <c r="BB61" s="153"/>
      <c r="BC61" s="156"/>
      <c r="BD61" s="156"/>
      <c r="BE61" s="156"/>
      <c r="BF61" s="156"/>
      <c r="BG61" s="161"/>
      <c r="BH61" s="155"/>
      <c r="BI61" s="155"/>
      <c r="BJ61" s="156"/>
      <c r="BK61" s="156"/>
      <c r="BL61" s="156"/>
      <c r="BM61" s="156"/>
      <c r="BN61" s="161"/>
      <c r="BO61" s="155"/>
      <c r="BP61" s="155"/>
      <c r="BQ61" s="156"/>
      <c r="BR61" s="156"/>
      <c r="BS61" s="156"/>
      <c r="BT61" s="156"/>
      <c r="BU61" s="161"/>
      <c r="BV61" s="155"/>
      <c r="BW61" s="155"/>
      <c r="BX61" s="156"/>
      <c r="BY61" s="156"/>
      <c r="BZ61" s="156"/>
      <c r="CA61" s="156"/>
      <c r="CB61" s="161"/>
      <c r="CC61" s="155"/>
      <c r="CD61" s="155"/>
      <c r="CE61" s="156"/>
      <c r="CF61" s="156"/>
      <c r="CG61" s="156"/>
      <c r="CH61" s="156"/>
      <c r="CI61" s="161"/>
      <c r="CJ61" s="155"/>
      <c r="CK61" s="155"/>
      <c r="CL61" s="156"/>
      <c r="CM61" s="156"/>
      <c r="CN61" s="156"/>
      <c r="CO61" s="156"/>
      <c r="CP61" s="161"/>
      <c r="CQ61" s="155"/>
      <c r="CR61" s="155"/>
    </row>
    <row r="62" spans="1:96" ht="12.75" customHeight="1">
      <c r="A62" s="132">
        <v>0</v>
      </c>
      <c r="B62" s="133"/>
      <c r="C62" s="134" t="s">
        <v>94</v>
      </c>
      <c r="D62" s="135" t="s">
        <v>89</v>
      </c>
      <c r="E62" s="136">
        <v>0.70833333333333337</v>
      </c>
      <c r="F62" s="135" t="s">
        <v>59</v>
      </c>
      <c r="G62" s="137"/>
      <c r="H62" s="138">
        <v>9.1999999999999993</v>
      </c>
      <c r="I62" s="139">
        <v>658</v>
      </c>
      <c r="J62" s="140">
        <f t="shared" si="23"/>
        <v>0</v>
      </c>
      <c r="K62" s="138">
        <f t="shared" si="22"/>
        <v>0</v>
      </c>
      <c r="L62" s="140">
        <f t="shared" si="42"/>
        <v>0</v>
      </c>
      <c r="M62" s="141">
        <v>8.5</v>
      </c>
      <c r="N62" s="140">
        <f t="shared" si="24"/>
        <v>0</v>
      </c>
      <c r="O62" s="31">
        <f t="shared" si="25"/>
        <v>0</v>
      </c>
      <c r="P62" s="31">
        <f t="shared" si="26"/>
        <v>0</v>
      </c>
      <c r="Q62" s="31">
        <f t="shared" si="27"/>
        <v>0</v>
      </c>
      <c r="R62" s="31">
        <f t="shared" si="28"/>
        <v>0</v>
      </c>
      <c r="S62" s="31">
        <f t="shared" si="29"/>
        <v>0</v>
      </c>
      <c r="T62" s="152">
        <f t="shared" si="30"/>
        <v>0</v>
      </c>
      <c r="U62" s="152">
        <f t="shared" si="31"/>
        <v>0</v>
      </c>
      <c r="V62" s="142">
        <f t="shared" si="32"/>
        <v>0</v>
      </c>
      <c r="W62" s="143">
        <v>6675</v>
      </c>
      <c r="X62" s="144">
        <f t="shared" si="33"/>
        <v>6675</v>
      </c>
      <c r="Y62" s="144" t="e">
        <f t="shared" si="34"/>
        <v>#REF!</v>
      </c>
      <c r="Z62" s="146">
        <f t="shared" si="35"/>
        <v>5340</v>
      </c>
      <c r="AA62" s="147">
        <f t="shared" si="36"/>
        <v>8677.5</v>
      </c>
      <c r="AB62" s="147" t="e">
        <f t="shared" si="37"/>
        <v>#REF!</v>
      </c>
      <c r="AC62" s="147" t="e">
        <f t="shared" si="38"/>
        <v>#REF!</v>
      </c>
      <c r="AD62" s="147" t="e">
        <f t="shared" si="39"/>
        <v>#REF!</v>
      </c>
      <c r="AE62" s="147" t="e">
        <f t="shared" si="40"/>
        <v>#REF!</v>
      </c>
      <c r="AF62" s="148" t="e">
        <f t="shared" si="41"/>
        <v>#REF!</v>
      </c>
      <c r="AH62" s="156"/>
      <c r="AI62" s="156"/>
      <c r="AJ62" s="156"/>
      <c r="AK62" s="156"/>
      <c r="AL62" s="156"/>
      <c r="AM62" s="155"/>
      <c r="AN62" s="155"/>
      <c r="AO62" s="156"/>
      <c r="AP62" s="156"/>
      <c r="AQ62" s="156"/>
      <c r="AR62" s="156"/>
      <c r="AS62" s="156"/>
      <c r="AT62" s="155"/>
      <c r="AU62" s="154"/>
      <c r="AV62" s="156"/>
      <c r="AW62" s="156"/>
      <c r="AX62" s="156"/>
      <c r="AY62" s="156"/>
      <c r="AZ62" s="161"/>
      <c r="BA62" s="153"/>
      <c r="BB62" s="151"/>
      <c r="BC62" s="156"/>
      <c r="BD62" s="156"/>
      <c r="BE62" s="156"/>
      <c r="BF62" s="156"/>
      <c r="BG62" s="161"/>
      <c r="BH62" s="155"/>
      <c r="BI62" s="154"/>
      <c r="BJ62" s="156"/>
      <c r="BK62" s="156"/>
      <c r="BL62" s="156"/>
      <c r="BM62" s="156"/>
      <c r="BN62" s="161"/>
      <c r="BO62" s="155"/>
      <c r="BP62" s="154"/>
      <c r="BQ62" s="156"/>
      <c r="BR62" s="156"/>
      <c r="BS62" s="156"/>
      <c r="BT62" s="156"/>
      <c r="BU62" s="161"/>
      <c r="BV62" s="155"/>
      <c r="BW62" s="154"/>
      <c r="BX62" s="156"/>
      <c r="BY62" s="156"/>
      <c r="BZ62" s="156"/>
      <c r="CA62" s="156"/>
      <c r="CB62" s="161"/>
      <c r="CC62" s="155"/>
      <c r="CD62" s="154"/>
      <c r="CE62" s="156"/>
      <c r="CF62" s="156"/>
      <c r="CG62" s="156"/>
      <c r="CH62" s="156"/>
      <c r="CI62" s="161"/>
      <c r="CJ62" s="155"/>
      <c r="CK62" s="154"/>
      <c r="CL62" s="156"/>
      <c r="CM62" s="156"/>
      <c r="CN62" s="156"/>
      <c r="CO62" s="156"/>
      <c r="CP62" s="161"/>
      <c r="CQ62" s="155"/>
      <c r="CR62" s="154"/>
    </row>
    <row r="63" spans="1:96" ht="12.75" customHeight="1">
      <c r="A63" s="132">
        <v>0</v>
      </c>
      <c r="B63" s="133"/>
      <c r="C63" s="134" t="s">
        <v>62</v>
      </c>
      <c r="D63" s="135" t="s">
        <v>89</v>
      </c>
      <c r="E63" s="136">
        <v>0.79166666666666663</v>
      </c>
      <c r="F63" s="135" t="s">
        <v>63</v>
      </c>
      <c r="G63" s="137"/>
      <c r="H63" s="138">
        <v>16.399999999999999</v>
      </c>
      <c r="I63" s="139">
        <v>658</v>
      </c>
      <c r="J63" s="140">
        <f t="shared" si="23"/>
        <v>0</v>
      </c>
      <c r="K63" s="138">
        <f t="shared" si="22"/>
        <v>0</v>
      </c>
      <c r="L63" s="140">
        <f t="shared" si="42"/>
        <v>0</v>
      </c>
      <c r="M63" s="141">
        <v>14.8</v>
      </c>
      <c r="N63" s="140">
        <f t="shared" si="24"/>
        <v>0</v>
      </c>
      <c r="O63" s="31">
        <f t="shared" si="25"/>
        <v>0</v>
      </c>
      <c r="P63" s="31">
        <f t="shared" si="26"/>
        <v>0</v>
      </c>
      <c r="Q63" s="31">
        <f t="shared" si="27"/>
        <v>0</v>
      </c>
      <c r="R63" s="31">
        <f t="shared" si="28"/>
        <v>0</v>
      </c>
      <c r="S63" s="31">
        <f t="shared" si="29"/>
        <v>0</v>
      </c>
      <c r="T63" s="152">
        <f t="shared" si="30"/>
        <v>0</v>
      </c>
      <c r="U63" s="152">
        <f t="shared" si="31"/>
        <v>0</v>
      </c>
      <c r="V63" s="142">
        <f t="shared" si="32"/>
        <v>0</v>
      </c>
      <c r="W63" s="143">
        <v>13624</v>
      </c>
      <c r="X63" s="144">
        <f t="shared" si="33"/>
        <v>13624</v>
      </c>
      <c r="Y63" s="144" t="e">
        <f t="shared" si="34"/>
        <v>#REF!</v>
      </c>
      <c r="Z63" s="146">
        <f t="shared" si="35"/>
        <v>10899.2</v>
      </c>
      <c r="AA63" s="147">
        <f t="shared" si="36"/>
        <v>17711.2</v>
      </c>
      <c r="AB63" s="147" t="e">
        <f t="shared" si="37"/>
        <v>#REF!</v>
      </c>
      <c r="AC63" s="147" t="e">
        <f t="shared" si="38"/>
        <v>#REF!</v>
      </c>
      <c r="AD63" s="147" t="e">
        <f t="shared" si="39"/>
        <v>#REF!</v>
      </c>
      <c r="AE63" s="147" t="e">
        <f t="shared" si="40"/>
        <v>#REF!</v>
      </c>
      <c r="AF63" s="148" t="e">
        <f t="shared" si="41"/>
        <v>#REF!</v>
      </c>
      <c r="AH63" s="156"/>
      <c r="AI63" s="156"/>
      <c r="AJ63" s="156"/>
      <c r="AK63" s="156"/>
      <c r="AL63" s="156"/>
      <c r="AM63" s="155"/>
      <c r="AN63" s="154"/>
      <c r="AO63" s="156"/>
      <c r="AP63" s="156"/>
      <c r="AQ63" s="156"/>
      <c r="AR63" s="156"/>
      <c r="AS63" s="156"/>
      <c r="AT63" s="155"/>
      <c r="AU63" s="154"/>
      <c r="AV63" s="156"/>
      <c r="AW63" s="156"/>
      <c r="AX63" s="156"/>
      <c r="AY63" s="156"/>
      <c r="AZ63" s="161"/>
      <c r="BA63" s="153"/>
      <c r="BB63" s="151"/>
      <c r="BC63" s="156"/>
      <c r="BD63" s="156"/>
      <c r="BE63" s="156"/>
      <c r="BF63" s="156"/>
      <c r="BG63" s="161"/>
      <c r="BH63" s="155"/>
      <c r="BI63" s="154"/>
      <c r="BJ63" s="156"/>
      <c r="BK63" s="156"/>
      <c r="BL63" s="156"/>
      <c r="BM63" s="156"/>
      <c r="BN63" s="161"/>
      <c r="BO63" s="155"/>
      <c r="BP63" s="154"/>
      <c r="BQ63" s="156"/>
      <c r="BR63" s="156"/>
      <c r="BS63" s="156"/>
      <c r="BT63" s="156"/>
      <c r="BU63" s="161"/>
      <c r="BV63" s="155"/>
      <c r="BW63" s="154"/>
      <c r="BX63" s="156"/>
      <c r="BY63" s="156"/>
      <c r="BZ63" s="156"/>
      <c r="CA63" s="156"/>
      <c r="CB63" s="161"/>
      <c r="CC63" s="155"/>
      <c r="CD63" s="154"/>
      <c r="CE63" s="156"/>
      <c r="CF63" s="156"/>
      <c r="CG63" s="156"/>
      <c r="CH63" s="156"/>
      <c r="CI63" s="161"/>
      <c r="CJ63" s="155"/>
      <c r="CK63" s="154"/>
      <c r="CL63" s="156"/>
      <c r="CM63" s="156"/>
      <c r="CN63" s="156"/>
      <c r="CO63" s="156"/>
      <c r="CP63" s="161"/>
      <c r="CQ63" s="155"/>
      <c r="CR63" s="154"/>
    </row>
    <row r="64" spans="1:96" ht="12.75" customHeight="1">
      <c r="A64" s="132">
        <v>0</v>
      </c>
      <c r="B64" s="133"/>
      <c r="C64" s="134" t="s">
        <v>95</v>
      </c>
      <c r="D64" s="135" t="s">
        <v>89</v>
      </c>
      <c r="E64" s="136">
        <v>0.83333333333333337</v>
      </c>
      <c r="F64" s="135" t="s">
        <v>63</v>
      </c>
      <c r="G64" s="137"/>
      <c r="H64" s="138">
        <v>21.4</v>
      </c>
      <c r="I64" s="139">
        <v>658</v>
      </c>
      <c r="J64" s="140">
        <f t="shared" si="23"/>
        <v>0</v>
      </c>
      <c r="K64" s="138">
        <f t="shared" si="22"/>
        <v>0</v>
      </c>
      <c r="L64" s="140">
        <f t="shared" si="42"/>
        <v>0</v>
      </c>
      <c r="M64" s="141">
        <v>19.399999999999999</v>
      </c>
      <c r="N64" s="140">
        <f t="shared" si="24"/>
        <v>0</v>
      </c>
      <c r="O64" s="31">
        <f t="shared" si="25"/>
        <v>0</v>
      </c>
      <c r="P64" s="31">
        <f t="shared" si="26"/>
        <v>0</v>
      </c>
      <c r="Q64" s="31">
        <f t="shared" si="27"/>
        <v>0</v>
      </c>
      <c r="R64" s="31">
        <f t="shared" si="28"/>
        <v>0</v>
      </c>
      <c r="S64" s="31">
        <f t="shared" si="29"/>
        <v>0</v>
      </c>
      <c r="T64" s="152">
        <f t="shared" si="30"/>
        <v>0</v>
      </c>
      <c r="U64" s="152">
        <f t="shared" si="31"/>
        <v>0</v>
      </c>
      <c r="V64" s="142">
        <f t="shared" si="32"/>
        <v>0</v>
      </c>
      <c r="W64" s="143">
        <v>17816</v>
      </c>
      <c r="X64" s="144">
        <f t="shared" si="33"/>
        <v>17816</v>
      </c>
      <c r="Y64" s="144" t="e">
        <f t="shared" si="34"/>
        <v>#REF!</v>
      </c>
      <c r="Z64" s="146">
        <f t="shared" si="35"/>
        <v>14252.800000000001</v>
      </c>
      <c r="AA64" s="147">
        <f t="shared" si="36"/>
        <v>23160.799999999999</v>
      </c>
      <c r="AB64" s="147" t="e">
        <f t="shared" si="37"/>
        <v>#REF!</v>
      </c>
      <c r="AC64" s="147" t="e">
        <f t="shared" si="38"/>
        <v>#REF!</v>
      </c>
      <c r="AD64" s="147" t="e">
        <f t="shared" si="39"/>
        <v>#REF!</v>
      </c>
      <c r="AE64" s="147" t="e">
        <f t="shared" si="40"/>
        <v>#REF!</v>
      </c>
      <c r="AF64" s="148" t="e">
        <f t="shared" si="41"/>
        <v>#REF!</v>
      </c>
      <c r="AH64" s="156"/>
      <c r="AI64" s="156"/>
      <c r="AJ64" s="156"/>
      <c r="AK64" s="156"/>
      <c r="AL64" s="156"/>
      <c r="AM64" s="155"/>
      <c r="AN64" s="154"/>
      <c r="AO64" s="156"/>
      <c r="AP64" s="156"/>
      <c r="AQ64" s="156"/>
      <c r="AR64" s="156"/>
      <c r="AS64" s="156"/>
      <c r="AT64" s="155"/>
      <c r="AU64" s="154"/>
      <c r="AV64" s="156"/>
      <c r="AW64" s="156"/>
      <c r="AX64" s="156"/>
      <c r="AY64" s="156"/>
      <c r="AZ64" s="161"/>
      <c r="BA64" s="153"/>
      <c r="BB64" s="151"/>
      <c r="BC64" s="156"/>
      <c r="BD64" s="156"/>
      <c r="BE64" s="156"/>
      <c r="BF64" s="156"/>
      <c r="BG64" s="161"/>
      <c r="BH64" s="155"/>
      <c r="BI64" s="154"/>
      <c r="BJ64" s="156"/>
      <c r="BK64" s="156"/>
      <c r="BL64" s="156"/>
      <c r="BM64" s="156"/>
      <c r="BN64" s="161"/>
      <c r="BO64" s="155"/>
      <c r="BP64" s="154"/>
      <c r="BQ64" s="156"/>
      <c r="BR64" s="156"/>
      <c r="BS64" s="156"/>
      <c r="BT64" s="156"/>
      <c r="BU64" s="161"/>
      <c r="BV64" s="155"/>
      <c r="BW64" s="154"/>
      <c r="BX64" s="156"/>
      <c r="BY64" s="156"/>
      <c r="BZ64" s="156"/>
      <c r="CA64" s="156"/>
      <c r="CB64" s="161"/>
      <c r="CC64" s="155"/>
      <c r="CD64" s="154"/>
      <c r="CE64" s="156"/>
      <c r="CF64" s="156"/>
      <c r="CG64" s="156"/>
      <c r="CH64" s="156"/>
      <c r="CI64" s="161"/>
      <c r="CJ64" s="155"/>
      <c r="CK64" s="154"/>
      <c r="CL64" s="156"/>
      <c r="CM64" s="156"/>
      <c r="CN64" s="156"/>
      <c r="CO64" s="156"/>
      <c r="CP64" s="161"/>
      <c r="CQ64" s="155"/>
      <c r="CR64" s="154"/>
    </row>
    <row r="65" spans="1:97" ht="12.75" customHeight="1">
      <c r="A65" s="132">
        <v>0</v>
      </c>
      <c r="B65" s="133"/>
      <c r="C65" s="134" t="s">
        <v>96</v>
      </c>
      <c r="D65" s="135" t="s">
        <v>89</v>
      </c>
      <c r="E65" s="136">
        <v>0.89583333333333337</v>
      </c>
      <c r="F65" s="135" t="s">
        <v>63</v>
      </c>
      <c r="G65" s="137"/>
      <c r="H65" s="138">
        <v>13.9</v>
      </c>
      <c r="I65" s="139">
        <v>440</v>
      </c>
      <c r="J65" s="140">
        <f t="shared" si="23"/>
        <v>0</v>
      </c>
      <c r="K65" s="138">
        <f t="shared" si="22"/>
        <v>0</v>
      </c>
      <c r="L65" s="140">
        <f t="shared" si="42"/>
        <v>0</v>
      </c>
      <c r="M65" s="141">
        <v>12.5</v>
      </c>
      <c r="N65" s="140">
        <f t="shared" si="24"/>
        <v>0</v>
      </c>
      <c r="O65" s="31">
        <f t="shared" si="25"/>
        <v>0</v>
      </c>
      <c r="P65" s="31">
        <f t="shared" si="26"/>
        <v>0</v>
      </c>
      <c r="Q65" s="31">
        <f t="shared" si="27"/>
        <v>0</v>
      </c>
      <c r="R65" s="31">
        <f t="shared" si="28"/>
        <v>0</v>
      </c>
      <c r="S65" s="31">
        <f t="shared" si="29"/>
        <v>0</v>
      </c>
      <c r="T65" s="152">
        <f t="shared" si="30"/>
        <v>0</v>
      </c>
      <c r="U65" s="152">
        <f t="shared" si="31"/>
        <v>0</v>
      </c>
      <c r="V65" s="142">
        <f t="shared" si="32"/>
        <v>0</v>
      </c>
      <c r="W65" s="143">
        <v>11528</v>
      </c>
      <c r="X65" s="144">
        <f t="shared" si="33"/>
        <v>11528</v>
      </c>
      <c r="Y65" s="144" t="e">
        <f t="shared" si="34"/>
        <v>#REF!</v>
      </c>
      <c r="Z65" s="146">
        <f t="shared" si="35"/>
        <v>9222.4</v>
      </c>
      <c r="AA65" s="147">
        <f t="shared" si="36"/>
        <v>14986.4</v>
      </c>
      <c r="AB65" s="147" t="e">
        <f t="shared" si="37"/>
        <v>#REF!</v>
      </c>
      <c r="AC65" s="147" t="e">
        <f t="shared" si="38"/>
        <v>#REF!</v>
      </c>
      <c r="AD65" s="147" t="e">
        <f t="shared" si="39"/>
        <v>#REF!</v>
      </c>
      <c r="AE65" s="147" t="e">
        <f t="shared" si="40"/>
        <v>#REF!</v>
      </c>
      <c r="AF65" s="148" t="e">
        <f t="shared" si="41"/>
        <v>#REF!</v>
      </c>
      <c r="AH65" s="161"/>
      <c r="AI65" s="161"/>
      <c r="AJ65" s="161"/>
      <c r="AK65" s="161"/>
      <c r="AL65" s="161"/>
      <c r="AM65" s="153"/>
      <c r="AN65" s="151"/>
      <c r="AO65" s="161"/>
      <c r="AP65" s="161"/>
      <c r="AQ65" s="161"/>
      <c r="AR65" s="161"/>
      <c r="AS65" s="161"/>
      <c r="AT65" s="153"/>
      <c r="AU65" s="151"/>
      <c r="AV65" s="161"/>
      <c r="AW65" s="161"/>
      <c r="AX65" s="161"/>
      <c r="AY65" s="161"/>
      <c r="AZ65" s="161"/>
      <c r="BA65" s="153"/>
      <c r="BB65" s="151"/>
      <c r="BC65" s="161"/>
      <c r="BD65" s="161"/>
      <c r="BE65" s="161"/>
      <c r="BF65" s="161"/>
      <c r="BG65" s="161"/>
      <c r="BH65" s="153"/>
      <c r="BI65" s="151"/>
      <c r="BJ65" s="161"/>
      <c r="BK65" s="161"/>
      <c r="BL65" s="161"/>
      <c r="BM65" s="161"/>
      <c r="BN65" s="161"/>
      <c r="BO65" s="153"/>
      <c r="BP65" s="151"/>
      <c r="BQ65" s="161"/>
      <c r="BR65" s="161"/>
      <c r="BS65" s="161"/>
      <c r="BT65" s="161"/>
      <c r="BU65" s="161"/>
      <c r="BV65" s="153"/>
      <c r="BW65" s="151"/>
      <c r="BX65" s="161"/>
      <c r="BY65" s="161"/>
      <c r="BZ65" s="161"/>
      <c r="CA65" s="161"/>
      <c r="CB65" s="161"/>
      <c r="CC65" s="153"/>
      <c r="CD65" s="151"/>
      <c r="CE65" s="161"/>
      <c r="CF65" s="161"/>
      <c r="CG65" s="161"/>
      <c r="CH65" s="161"/>
      <c r="CI65" s="161"/>
      <c r="CJ65" s="153"/>
      <c r="CK65" s="151"/>
      <c r="CL65" s="161"/>
      <c r="CM65" s="161"/>
      <c r="CN65" s="161"/>
      <c r="CO65" s="161"/>
      <c r="CP65" s="161"/>
      <c r="CQ65" s="153"/>
      <c r="CR65" s="151"/>
    </row>
    <row r="66" spans="1:97" ht="12.75" customHeight="1">
      <c r="A66" s="132">
        <v>43527</v>
      </c>
      <c r="B66" s="133"/>
      <c r="C66" s="134" t="s">
        <v>97</v>
      </c>
      <c r="D66" s="135" t="s">
        <v>89</v>
      </c>
      <c r="E66" s="136">
        <v>0.9375</v>
      </c>
      <c r="F66" s="135" t="s">
        <v>63</v>
      </c>
      <c r="G66" s="137"/>
      <c r="H66" s="138">
        <v>6.9</v>
      </c>
      <c r="I66" s="139">
        <v>441</v>
      </c>
      <c r="J66" s="140">
        <f t="shared" si="23"/>
        <v>0</v>
      </c>
      <c r="K66" s="138">
        <f t="shared" si="22"/>
        <v>0</v>
      </c>
      <c r="L66" s="140">
        <f t="shared" si="42"/>
        <v>0</v>
      </c>
      <c r="M66" s="140">
        <v>6.3</v>
      </c>
      <c r="N66" s="140">
        <f t="shared" si="24"/>
        <v>0</v>
      </c>
      <c r="O66" s="31">
        <f t="shared" si="25"/>
        <v>0</v>
      </c>
      <c r="P66" s="31">
        <f t="shared" si="26"/>
        <v>0</v>
      </c>
      <c r="Q66" s="31">
        <f t="shared" si="27"/>
        <v>0</v>
      </c>
      <c r="R66" s="31">
        <f t="shared" si="28"/>
        <v>0</v>
      </c>
      <c r="S66" s="31">
        <f t="shared" si="29"/>
        <v>0</v>
      </c>
      <c r="T66" s="152">
        <f t="shared" si="30"/>
        <v>0</v>
      </c>
      <c r="U66" s="152">
        <f t="shared" si="31"/>
        <v>0</v>
      </c>
      <c r="V66" s="142">
        <f t="shared" si="32"/>
        <v>0</v>
      </c>
      <c r="W66" s="143">
        <v>5764</v>
      </c>
      <c r="X66" s="144">
        <f t="shared" si="33"/>
        <v>5764</v>
      </c>
      <c r="Y66" s="144" t="e">
        <f t="shared" si="34"/>
        <v>#REF!</v>
      </c>
      <c r="Z66" s="146">
        <f t="shared" si="35"/>
        <v>4611.2</v>
      </c>
      <c r="AA66" s="147">
        <f t="shared" si="36"/>
        <v>7493.2</v>
      </c>
      <c r="AB66" s="147" t="e">
        <f t="shared" si="37"/>
        <v>#REF!</v>
      </c>
      <c r="AC66" s="147" t="e">
        <f t="shared" si="38"/>
        <v>#REF!</v>
      </c>
      <c r="AD66" s="147" t="e">
        <f t="shared" si="39"/>
        <v>#REF!</v>
      </c>
      <c r="AE66" s="147" t="e">
        <f t="shared" si="40"/>
        <v>#REF!</v>
      </c>
      <c r="AF66" s="148" t="e">
        <f t="shared" si="41"/>
        <v>#REF!</v>
      </c>
      <c r="AH66" s="161"/>
      <c r="AI66" s="161"/>
      <c r="AJ66" s="161"/>
      <c r="AK66" s="161"/>
      <c r="AL66" s="161"/>
      <c r="AM66" s="153"/>
      <c r="AN66" s="151"/>
      <c r="AO66" s="161"/>
      <c r="AP66" s="161"/>
      <c r="AQ66" s="161"/>
      <c r="AR66" s="161"/>
      <c r="AS66" s="161"/>
      <c r="AT66" s="153"/>
      <c r="AU66" s="151"/>
      <c r="AV66" s="161"/>
      <c r="AW66" s="161"/>
      <c r="AX66" s="161"/>
      <c r="AY66" s="161"/>
      <c r="AZ66" s="161"/>
      <c r="BA66" s="153"/>
      <c r="BB66" s="151"/>
      <c r="BC66" s="161"/>
      <c r="BD66" s="161"/>
      <c r="BE66" s="161"/>
      <c r="BF66" s="161"/>
      <c r="BG66" s="161"/>
      <c r="BH66" s="153"/>
      <c r="BI66" s="151"/>
      <c r="BJ66" s="161"/>
      <c r="BK66" s="161"/>
      <c r="BL66" s="161"/>
      <c r="BM66" s="161"/>
      <c r="BN66" s="161"/>
      <c r="BO66" s="153"/>
      <c r="BP66" s="151"/>
      <c r="BQ66" s="161"/>
      <c r="BR66" s="161"/>
      <c r="BS66" s="161"/>
      <c r="BT66" s="161"/>
      <c r="BU66" s="161"/>
      <c r="BV66" s="153"/>
      <c r="BW66" s="151"/>
      <c r="BX66" s="161"/>
      <c r="BY66" s="161"/>
      <c r="BZ66" s="161"/>
      <c r="CA66" s="161"/>
      <c r="CB66" s="161"/>
      <c r="CC66" s="153"/>
      <c r="CD66" s="151"/>
      <c r="CE66" s="161"/>
      <c r="CF66" s="161"/>
      <c r="CG66" s="161"/>
      <c r="CH66" s="161"/>
      <c r="CI66" s="161"/>
      <c r="CJ66" s="153"/>
      <c r="CK66" s="151"/>
      <c r="CL66" s="161"/>
      <c r="CM66" s="161"/>
      <c r="CN66" s="161"/>
      <c r="CO66" s="161"/>
      <c r="CP66" s="161"/>
      <c r="CQ66" s="153"/>
      <c r="CR66" s="151"/>
    </row>
    <row r="67" spans="1:97" ht="12.75" customHeight="1">
      <c r="A67" s="132">
        <v>0</v>
      </c>
      <c r="B67" s="133"/>
      <c r="C67" s="134" t="s">
        <v>56</v>
      </c>
      <c r="D67" s="135" t="s">
        <v>89</v>
      </c>
      <c r="E67" s="136">
        <v>0.9375</v>
      </c>
      <c r="F67" s="135" t="s">
        <v>63</v>
      </c>
      <c r="G67" s="137"/>
      <c r="H67" s="138">
        <v>5</v>
      </c>
      <c r="I67" s="139">
        <v>442</v>
      </c>
      <c r="J67" s="140">
        <f t="shared" si="23"/>
        <v>0</v>
      </c>
      <c r="K67" s="138">
        <f t="shared" si="22"/>
        <v>0</v>
      </c>
      <c r="L67" s="140">
        <f t="shared" si="42"/>
        <v>0</v>
      </c>
      <c r="M67" s="140">
        <v>4.5999999999999996</v>
      </c>
      <c r="N67" s="140">
        <f t="shared" si="24"/>
        <v>0</v>
      </c>
      <c r="O67" s="31"/>
      <c r="P67" s="31"/>
      <c r="Q67" s="31"/>
      <c r="R67" s="31"/>
      <c r="S67" s="31"/>
      <c r="T67" s="152"/>
      <c r="U67" s="152"/>
      <c r="V67" s="142"/>
      <c r="W67" s="162">
        <v>4192</v>
      </c>
      <c r="X67" s="144"/>
      <c r="Y67" s="144"/>
      <c r="Z67" s="146"/>
      <c r="AA67" s="147"/>
      <c r="AB67" s="147"/>
      <c r="AC67" s="147"/>
      <c r="AD67" s="147"/>
      <c r="AE67" s="147"/>
      <c r="AF67" s="148"/>
      <c r="AH67" s="163"/>
      <c r="AI67" s="161"/>
      <c r="AJ67" s="161"/>
      <c r="AK67" s="161"/>
      <c r="AL67" s="161"/>
      <c r="AM67" s="153"/>
      <c r="AN67" s="151"/>
      <c r="AO67" s="161"/>
      <c r="AP67" s="161"/>
      <c r="AQ67" s="161"/>
      <c r="AR67" s="161"/>
      <c r="AS67" s="161"/>
      <c r="AT67" s="153"/>
      <c r="AU67" s="151"/>
      <c r="AV67" s="161"/>
      <c r="AW67" s="161"/>
      <c r="AX67" s="161"/>
      <c r="AY67" s="161"/>
      <c r="AZ67" s="161"/>
      <c r="BA67" s="153"/>
      <c r="BB67" s="151"/>
      <c r="BC67" s="161"/>
      <c r="BD67" s="161"/>
      <c r="BE67" s="161"/>
      <c r="BF67" s="161"/>
      <c r="BG67" s="161"/>
      <c r="BH67" s="153"/>
      <c r="BI67" s="151"/>
      <c r="BJ67" s="161"/>
      <c r="BK67" s="161"/>
      <c r="BL67" s="161"/>
      <c r="BM67" s="161"/>
      <c r="BN67" s="161"/>
      <c r="BO67" s="153"/>
      <c r="BP67" s="151"/>
      <c r="BQ67" s="161"/>
      <c r="BR67" s="161"/>
      <c r="BS67" s="161"/>
      <c r="BT67" s="161"/>
      <c r="BU67" s="161"/>
      <c r="BV67" s="153"/>
      <c r="BW67" s="151"/>
      <c r="BX67" s="161"/>
      <c r="BY67" s="161"/>
      <c r="BZ67" s="161"/>
      <c r="CA67" s="161"/>
      <c r="CB67" s="161"/>
      <c r="CC67" s="153"/>
      <c r="CD67" s="151"/>
      <c r="CE67" s="161"/>
      <c r="CF67" s="161"/>
      <c r="CG67" s="161"/>
      <c r="CH67" s="161"/>
      <c r="CI67" s="161"/>
      <c r="CJ67" s="153"/>
      <c r="CK67" s="151"/>
      <c r="CL67" s="161"/>
      <c r="CM67" s="161"/>
      <c r="CN67" s="161"/>
      <c r="CO67" s="161"/>
      <c r="CP67" s="161"/>
      <c r="CQ67" s="153"/>
      <c r="CR67" s="151"/>
    </row>
    <row r="68" spans="1:97" ht="12.75" customHeight="1">
      <c r="A68" s="132">
        <v>0</v>
      </c>
      <c r="B68" s="133"/>
      <c r="C68" s="134" t="s">
        <v>56</v>
      </c>
      <c r="D68" s="135" t="s">
        <v>89</v>
      </c>
      <c r="E68" s="136">
        <v>2.0833333333333332E-2</v>
      </c>
      <c r="F68" s="135" t="s">
        <v>77</v>
      </c>
      <c r="G68" s="137"/>
      <c r="H68" s="138">
        <v>2.2999999999999998</v>
      </c>
      <c r="I68" s="139">
        <v>443</v>
      </c>
      <c r="J68" s="140">
        <f t="shared" si="23"/>
        <v>0</v>
      </c>
      <c r="K68" s="138">
        <f t="shared" si="22"/>
        <v>0</v>
      </c>
      <c r="L68" s="140">
        <f t="shared" si="42"/>
        <v>0</v>
      </c>
      <c r="M68" s="140">
        <v>2.4</v>
      </c>
      <c r="N68" s="140">
        <f t="shared" si="24"/>
        <v>0</v>
      </c>
      <c r="O68" s="31"/>
      <c r="P68" s="31"/>
      <c r="Q68" s="31"/>
      <c r="R68" s="31"/>
      <c r="S68" s="31"/>
      <c r="T68" s="152"/>
      <c r="U68" s="152"/>
      <c r="V68" s="142"/>
      <c r="W68" s="162">
        <v>1258</v>
      </c>
      <c r="X68" s="146"/>
      <c r="Y68" s="146"/>
      <c r="Z68" s="146"/>
      <c r="AA68" s="147"/>
      <c r="AB68" s="147"/>
      <c r="AC68" s="147"/>
      <c r="AD68" s="147"/>
      <c r="AE68" s="147"/>
      <c r="AF68" s="148"/>
      <c r="AH68" s="163"/>
      <c r="AI68" s="161"/>
      <c r="AJ68" s="161"/>
      <c r="AK68" s="161"/>
      <c r="AL68" s="161"/>
      <c r="AM68" s="153"/>
      <c r="AN68" s="151"/>
      <c r="AO68" s="161"/>
      <c r="AP68" s="161"/>
      <c r="AQ68" s="161"/>
      <c r="AR68" s="161"/>
      <c r="AS68" s="161"/>
      <c r="AT68" s="153"/>
      <c r="AU68" s="151"/>
      <c r="AV68" s="161"/>
      <c r="AW68" s="161"/>
      <c r="AX68" s="161"/>
      <c r="AY68" s="161"/>
      <c r="AZ68" s="161"/>
      <c r="BA68" s="153"/>
      <c r="BB68" s="151"/>
      <c r="BC68" s="161"/>
      <c r="BD68" s="161"/>
      <c r="BE68" s="161"/>
      <c r="BF68" s="161"/>
      <c r="BG68" s="161"/>
      <c r="BH68" s="153"/>
      <c r="BI68" s="151"/>
      <c r="BJ68" s="161"/>
      <c r="BK68" s="161"/>
      <c r="BL68" s="161"/>
      <c r="BM68" s="161"/>
      <c r="BN68" s="161"/>
      <c r="BO68" s="153"/>
      <c r="BP68" s="151"/>
      <c r="BQ68" s="161"/>
      <c r="BR68" s="161"/>
      <c r="BS68" s="161"/>
      <c r="BT68" s="161"/>
      <c r="BU68" s="161"/>
      <c r="BV68" s="153"/>
      <c r="BW68" s="151"/>
      <c r="BX68" s="161"/>
      <c r="BY68" s="161"/>
      <c r="BZ68" s="161"/>
      <c r="CA68" s="161"/>
      <c r="CB68" s="161"/>
      <c r="CC68" s="153"/>
      <c r="CD68" s="151"/>
      <c r="CE68" s="161"/>
      <c r="CF68" s="161"/>
      <c r="CG68" s="161"/>
      <c r="CH68" s="161"/>
      <c r="CI68" s="161"/>
      <c r="CJ68" s="153"/>
      <c r="CK68" s="151"/>
      <c r="CL68" s="161"/>
      <c r="CM68" s="161"/>
      <c r="CN68" s="161"/>
      <c r="CO68" s="161"/>
      <c r="CP68" s="161"/>
      <c r="CQ68" s="153"/>
      <c r="CR68" s="151"/>
    </row>
    <row r="69" spans="1:97" ht="12.75" customHeight="1">
      <c r="A69" s="132">
        <v>0</v>
      </c>
      <c r="B69" s="133"/>
      <c r="C69" s="134" t="s">
        <v>78</v>
      </c>
      <c r="D69" s="135" t="s">
        <v>89</v>
      </c>
      <c r="E69" s="136">
        <v>8.3333333333333329E-2</v>
      </c>
      <c r="F69" s="135" t="s">
        <v>79</v>
      </c>
      <c r="G69" s="137"/>
      <c r="H69" s="138">
        <v>1.2</v>
      </c>
      <c r="I69" s="139">
        <v>444</v>
      </c>
      <c r="J69" s="140">
        <f t="shared" si="23"/>
        <v>0</v>
      </c>
      <c r="K69" s="138">
        <f t="shared" si="22"/>
        <v>0</v>
      </c>
      <c r="L69" s="140">
        <f t="shared" si="42"/>
        <v>0</v>
      </c>
      <c r="M69" s="140">
        <v>1.2</v>
      </c>
      <c r="N69" s="140">
        <f t="shared" si="24"/>
        <v>0</v>
      </c>
      <c r="O69" s="31"/>
      <c r="P69" s="31"/>
      <c r="Q69" s="31"/>
      <c r="R69" s="31"/>
      <c r="S69" s="31"/>
      <c r="T69" s="152"/>
      <c r="U69" s="152"/>
      <c r="V69" s="142"/>
      <c r="W69" s="162">
        <v>262</v>
      </c>
      <c r="X69" s="146"/>
      <c r="Y69" s="146"/>
      <c r="Z69" s="146"/>
      <c r="AA69" s="147"/>
      <c r="AB69" s="147"/>
      <c r="AC69" s="147"/>
      <c r="AD69" s="147"/>
      <c r="AE69" s="147"/>
      <c r="AF69" s="148"/>
      <c r="AH69" s="163"/>
      <c r="AI69" s="161"/>
      <c r="AJ69" s="161"/>
      <c r="AK69" s="161"/>
      <c r="AL69" s="161"/>
      <c r="AM69" s="153"/>
      <c r="AN69" s="151"/>
      <c r="AO69" s="161"/>
      <c r="AP69" s="161"/>
      <c r="AQ69" s="161"/>
      <c r="AR69" s="161"/>
      <c r="AS69" s="161"/>
      <c r="AT69" s="153"/>
      <c r="AU69" s="151"/>
      <c r="AV69" s="161"/>
      <c r="AW69" s="161"/>
      <c r="AX69" s="161"/>
      <c r="AY69" s="161"/>
      <c r="AZ69" s="161"/>
      <c r="BA69" s="153"/>
      <c r="BB69" s="151"/>
      <c r="BC69" s="161"/>
      <c r="BD69" s="161"/>
      <c r="BE69" s="161"/>
      <c r="BF69" s="161"/>
      <c r="BG69" s="161"/>
      <c r="BH69" s="153"/>
      <c r="BI69" s="151"/>
      <c r="BJ69" s="161"/>
      <c r="BK69" s="161"/>
      <c r="BL69" s="161"/>
      <c r="BM69" s="161"/>
      <c r="BN69" s="161"/>
      <c r="BO69" s="153"/>
      <c r="BP69" s="151"/>
      <c r="BQ69" s="161"/>
      <c r="BR69" s="161"/>
      <c r="BS69" s="161"/>
      <c r="BT69" s="161"/>
      <c r="BU69" s="161"/>
      <c r="BV69" s="153"/>
      <c r="BW69" s="151"/>
      <c r="BX69" s="161"/>
      <c r="BY69" s="161"/>
      <c r="BZ69" s="161"/>
      <c r="CA69" s="161"/>
      <c r="CB69" s="161"/>
      <c r="CC69" s="153"/>
      <c r="CD69" s="151"/>
      <c r="CE69" s="161"/>
      <c r="CF69" s="161"/>
      <c r="CG69" s="161"/>
      <c r="CH69" s="161"/>
      <c r="CI69" s="161"/>
      <c r="CJ69" s="153"/>
      <c r="CK69" s="151"/>
      <c r="CL69" s="161"/>
      <c r="CM69" s="161"/>
      <c r="CN69" s="161"/>
      <c r="CO69" s="161"/>
      <c r="CP69" s="161"/>
      <c r="CQ69" s="153"/>
      <c r="CR69" s="151"/>
    </row>
    <row r="70" spans="1:97" ht="12.75" customHeight="1">
      <c r="A70" s="132" t="e">
        <f>#N/A</f>
        <v>#N/A</v>
      </c>
      <c r="B70" s="133"/>
      <c r="C70" s="134" t="e">
        <f>#N/A</f>
        <v>#N/A</v>
      </c>
      <c r="D70" s="135" t="e">
        <f>#N/A</f>
        <v>#N/A</v>
      </c>
      <c r="E70" s="136" t="e">
        <f>#N/A</f>
        <v>#N/A</v>
      </c>
      <c r="F70" s="135" t="e">
        <f>#N/A</f>
        <v>#N/A</v>
      </c>
      <c r="G70" s="137"/>
      <c r="H70" s="138" t="e">
        <f>#N/A</f>
        <v>#N/A</v>
      </c>
      <c r="I70" s="139" t="e">
        <f>#N/A</f>
        <v>#N/A</v>
      </c>
      <c r="J70" s="140" t="e">
        <f t="shared" si="23"/>
        <v>#N/A</v>
      </c>
      <c r="K70" s="138" t="e">
        <f t="shared" si="22"/>
        <v>#N/A</v>
      </c>
      <c r="L70" s="140" t="e">
        <f t="shared" si="42"/>
        <v>#N/A</v>
      </c>
      <c r="M70" s="140"/>
      <c r="N70" s="140">
        <f t="shared" si="24"/>
        <v>0</v>
      </c>
      <c r="O70" s="31">
        <f>COUNTIF(AH70:CR70,"A")</f>
        <v>0</v>
      </c>
      <c r="P70" s="31">
        <f>COUNTIF(AH70:CR70,"B")</f>
        <v>0</v>
      </c>
      <c r="Q70" s="31">
        <f>COUNTIF(AH70:CR70,"C")</f>
        <v>0</v>
      </c>
      <c r="R70" s="31">
        <f>COUNTIF(BX70:CR70,"D")</f>
        <v>0</v>
      </c>
      <c r="S70" s="31">
        <f>COUNTIF(BX70:CR70,"E")</f>
        <v>0</v>
      </c>
      <c r="T70" s="152">
        <f>COUNTIF(BX70:CR70,"F")</f>
        <v>0</v>
      </c>
      <c r="U70" s="152">
        <f>COUNTIF(BX70:CR70,"G")</f>
        <v>0</v>
      </c>
      <c r="V70" s="142">
        <f>SUM(O70:U70)</f>
        <v>0</v>
      </c>
      <c r="W70" s="162" t="e">
        <f>#N/A</f>
        <v>#N/A</v>
      </c>
      <c r="X70" s="146" t="e">
        <f>IF(G70="",W70,IF(G70="Break",W70*1.1,IF(G70="T&amp;T",W70*1.25,IF(OR(G70="FIB",G70="LIB"),W70*1.2,W70*1.3))))</f>
        <v>#N/A</v>
      </c>
      <c r="Y70" s="146" t="e">
        <f>X70*$F$2</f>
        <v>#N/A</v>
      </c>
      <c r="Z70" s="146" t="e">
        <f>X70*$F$3</f>
        <v>#N/A</v>
      </c>
      <c r="AA70" s="147" t="e">
        <f>X70*$F$4</f>
        <v>#N/A</v>
      </c>
      <c r="AB70" s="147" t="e">
        <f>X70*$F$5</f>
        <v>#N/A</v>
      </c>
      <c r="AC70" s="147" t="e">
        <f>X70*$F$6</f>
        <v>#N/A</v>
      </c>
      <c r="AD70" s="147" t="e">
        <f>X70*$F$7</f>
        <v>#N/A</v>
      </c>
      <c r="AE70" s="147" t="e">
        <f>X70*$F$8</f>
        <v>#N/A</v>
      </c>
      <c r="AF70" s="148" t="e">
        <f>SUMPRODUCT(O70:U70,Y70:AE70)</f>
        <v>#N/A</v>
      </c>
      <c r="AH70" s="163"/>
      <c r="AI70" s="161"/>
      <c r="AJ70" s="161"/>
      <c r="AK70" s="161"/>
      <c r="AL70" s="161"/>
      <c r="AM70" s="153"/>
      <c r="AN70" s="151"/>
      <c r="AO70" s="161"/>
      <c r="AP70" s="161"/>
      <c r="AQ70" s="161"/>
      <c r="AR70" s="161"/>
      <c r="AS70" s="161"/>
      <c r="AT70" s="153"/>
      <c r="AU70" s="151"/>
      <c r="AV70" s="161"/>
      <c r="AW70" s="161"/>
      <c r="AX70" s="161"/>
      <c r="AY70" s="161"/>
      <c r="AZ70" s="161"/>
      <c r="BA70" s="153"/>
      <c r="BB70" s="151"/>
      <c r="BC70" s="161"/>
      <c r="BD70" s="161"/>
      <c r="BE70" s="161"/>
      <c r="BF70" s="161"/>
      <c r="BG70" s="161"/>
      <c r="BH70" s="153"/>
      <c r="BI70" s="151"/>
      <c r="BJ70" s="161"/>
      <c r="BK70" s="161"/>
      <c r="BL70" s="161"/>
      <c r="BM70" s="161"/>
      <c r="BN70" s="161"/>
      <c r="BO70" s="153"/>
      <c r="BP70" s="151"/>
      <c r="BQ70" s="161"/>
      <c r="BR70" s="161"/>
      <c r="BS70" s="161"/>
      <c r="BT70" s="161"/>
      <c r="BU70" s="161"/>
      <c r="BV70" s="153"/>
      <c r="BW70" s="151"/>
      <c r="BX70" s="161"/>
      <c r="BY70" s="161"/>
      <c r="BZ70" s="161"/>
      <c r="CA70" s="161"/>
      <c r="CB70" s="161"/>
      <c r="CC70" s="153"/>
      <c r="CD70" s="151"/>
      <c r="CE70" s="161"/>
      <c r="CF70" s="161"/>
      <c r="CG70" s="161"/>
      <c r="CH70" s="161"/>
      <c r="CI70" s="161"/>
      <c r="CJ70" s="153"/>
      <c r="CK70" s="151"/>
      <c r="CL70" s="161"/>
      <c r="CM70" s="161"/>
      <c r="CN70" s="161"/>
      <c r="CO70" s="161"/>
      <c r="CP70" s="161"/>
      <c r="CQ70" s="153"/>
      <c r="CR70" s="151"/>
    </row>
    <row r="71" spans="1:97" ht="12.75" customHeight="1">
      <c r="A71" s="132" t="e">
        <f>#N/A</f>
        <v>#N/A</v>
      </c>
      <c r="B71" s="133"/>
      <c r="C71" s="134" t="e">
        <f>#N/A</f>
        <v>#N/A</v>
      </c>
      <c r="D71" s="135" t="e">
        <f>#N/A</f>
        <v>#N/A</v>
      </c>
      <c r="E71" s="136" t="e">
        <f>#N/A</f>
        <v>#N/A</v>
      </c>
      <c r="F71" s="135" t="e">
        <f>#N/A</f>
        <v>#N/A</v>
      </c>
      <c r="G71" s="137"/>
      <c r="H71" s="138" t="e">
        <f>#N/A</f>
        <v>#N/A</v>
      </c>
      <c r="I71" s="139" t="e">
        <f>#N/A</f>
        <v>#N/A</v>
      </c>
      <c r="J71" s="140" t="e">
        <f t="shared" si="23"/>
        <v>#N/A</v>
      </c>
      <c r="K71" s="138" t="e">
        <f t="shared" si="22"/>
        <v>#N/A</v>
      </c>
      <c r="L71" s="140" t="e">
        <f t="shared" si="42"/>
        <v>#N/A</v>
      </c>
      <c r="M71" s="140"/>
      <c r="N71" s="140">
        <f t="shared" si="24"/>
        <v>0</v>
      </c>
      <c r="O71" s="31">
        <f>COUNTIF(AH71:CR71,"A")</f>
        <v>0</v>
      </c>
      <c r="P71" s="31">
        <f>COUNTIF(AH71:CR71,"B")</f>
        <v>0</v>
      </c>
      <c r="Q71" s="31">
        <f>COUNTIF(AH71:CR71,"C")</f>
        <v>0</v>
      </c>
      <c r="R71" s="31">
        <f>COUNTIF(BX71:CR71,"D")</f>
        <v>0</v>
      </c>
      <c r="S71" s="31">
        <f>COUNTIF(BX71:CR71,"E")</f>
        <v>0</v>
      </c>
      <c r="T71" s="152">
        <f>COUNTIF(BX71:CR71,"F")</f>
        <v>0</v>
      </c>
      <c r="U71" s="152">
        <f>COUNTIF(BX71:CR71,"G")</f>
        <v>0</v>
      </c>
      <c r="V71" s="142">
        <f>SUM(O71:U71)</f>
        <v>0</v>
      </c>
      <c r="W71" s="162" t="e">
        <f>#N/A</f>
        <v>#N/A</v>
      </c>
      <c r="X71" s="146" t="e">
        <f>IF(G71="",W71,IF(G71="Break",W71*1.1,IF(G71="T&amp;T",W71*1.25,IF(OR(G71="FIB",G71="LIB"),W71*1.2,W71*1.3))))</f>
        <v>#N/A</v>
      </c>
      <c r="Y71" s="146" t="e">
        <f>X71*$F$2</f>
        <v>#N/A</v>
      </c>
      <c r="Z71" s="146" t="e">
        <f>X71*$F$3</f>
        <v>#N/A</v>
      </c>
      <c r="AA71" s="147" t="e">
        <f>X71*$F$4</f>
        <v>#N/A</v>
      </c>
      <c r="AB71" s="147" t="e">
        <f>X71*$F$5</f>
        <v>#N/A</v>
      </c>
      <c r="AC71" s="147" t="e">
        <f>X71*$F$6</f>
        <v>#N/A</v>
      </c>
      <c r="AD71" s="147" t="e">
        <f>X71*$F$7</f>
        <v>#N/A</v>
      </c>
      <c r="AE71" s="147" t="e">
        <f>X71*$F$8</f>
        <v>#N/A</v>
      </c>
      <c r="AF71" s="148" t="e">
        <f>SUMPRODUCT(O71:U71,Y71:AE71)</f>
        <v>#N/A</v>
      </c>
      <c r="AH71" s="163"/>
      <c r="AI71" s="161"/>
      <c r="AJ71" s="161"/>
      <c r="AK71" s="161"/>
      <c r="AL71" s="161"/>
      <c r="AM71" s="153"/>
      <c r="AN71" s="151"/>
      <c r="AO71" s="161"/>
      <c r="AP71" s="161"/>
      <c r="AQ71" s="161"/>
      <c r="AR71" s="161"/>
      <c r="AS71" s="161"/>
      <c r="AT71" s="153"/>
      <c r="AU71" s="151"/>
      <c r="AV71" s="161"/>
      <c r="AW71" s="161"/>
      <c r="AX71" s="161"/>
      <c r="AY71" s="161"/>
      <c r="AZ71" s="161"/>
      <c r="BA71" s="153"/>
      <c r="BB71" s="151"/>
      <c r="BC71" s="161"/>
      <c r="BD71" s="161"/>
      <c r="BE71" s="161"/>
      <c r="BF71" s="161"/>
      <c r="BG71" s="161"/>
      <c r="BH71" s="153"/>
      <c r="BI71" s="151"/>
      <c r="BJ71" s="161"/>
      <c r="BK71" s="161"/>
      <c r="BL71" s="161"/>
      <c r="BM71" s="161"/>
      <c r="BN71" s="161"/>
      <c r="BO71" s="153"/>
      <c r="BP71" s="151"/>
      <c r="BQ71" s="161"/>
      <c r="BR71" s="161"/>
      <c r="BS71" s="161"/>
      <c r="BT71" s="161"/>
      <c r="BU71" s="161"/>
      <c r="BV71" s="153"/>
      <c r="BW71" s="151"/>
      <c r="BX71" s="161"/>
      <c r="BY71" s="161"/>
      <c r="BZ71" s="161"/>
      <c r="CA71" s="161"/>
      <c r="CB71" s="161"/>
      <c r="CC71" s="153"/>
      <c r="CD71" s="151"/>
      <c r="CE71" s="161"/>
      <c r="CF71" s="161"/>
      <c r="CG71" s="161"/>
      <c r="CH71" s="161"/>
      <c r="CI71" s="161"/>
      <c r="CJ71" s="153"/>
      <c r="CK71" s="151"/>
      <c r="CL71" s="161"/>
      <c r="CM71" s="161"/>
      <c r="CN71" s="161"/>
      <c r="CO71" s="161"/>
      <c r="CP71" s="161"/>
      <c r="CQ71" s="153"/>
      <c r="CR71" s="151"/>
    </row>
    <row r="72" spans="1:97" ht="12.75" customHeight="1">
      <c r="A72" s="132" t="e">
        <f>#N/A</f>
        <v>#N/A</v>
      </c>
      <c r="B72" s="133"/>
      <c r="C72" s="134" t="e">
        <f>#N/A</f>
        <v>#N/A</v>
      </c>
      <c r="D72" s="135" t="e">
        <f>#N/A</f>
        <v>#N/A</v>
      </c>
      <c r="E72" s="136" t="e">
        <f>#N/A</f>
        <v>#N/A</v>
      </c>
      <c r="F72" s="135" t="e">
        <f>#N/A</f>
        <v>#N/A</v>
      </c>
      <c r="G72" s="137"/>
      <c r="H72" s="138" t="e">
        <f>#N/A</f>
        <v>#N/A</v>
      </c>
      <c r="I72" s="139" t="e">
        <f>#N/A</f>
        <v>#N/A</v>
      </c>
      <c r="J72" s="140" t="e">
        <f t="shared" si="23"/>
        <v>#N/A</v>
      </c>
      <c r="K72" s="138" t="e">
        <f t="shared" si="22"/>
        <v>#N/A</v>
      </c>
      <c r="L72" s="140" t="e">
        <f t="shared" si="42"/>
        <v>#N/A</v>
      </c>
      <c r="M72" s="140"/>
      <c r="N72" s="140">
        <f t="shared" si="24"/>
        <v>0</v>
      </c>
      <c r="O72" s="31">
        <f>COUNTIF(AH72:CR72,"A")</f>
        <v>0</v>
      </c>
      <c r="P72" s="31">
        <f>COUNTIF(AH72:CR72,"B")</f>
        <v>0</v>
      </c>
      <c r="Q72" s="31">
        <f>COUNTIF(AH72:CR72,"C")</f>
        <v>0</v>
      </c>
      <c r="R72" s="31">
        <f>COUNTIF(BX72:CR72,"D")</f>
        <v>0</v>
      </c>
      <c r="S72" s="31">
        <f>COUNTIF(BX72:CR72,"E")</f>
        <v>0</v>
      </c>
      <c r="T72" s="152">
        <f>COUNTIF(BX72:CR72,"F")</f>
        <v>0</v>
      </c>
      <c r="U72" s="152">
        <f>COUNTIF(BX72:CR72,"G")</f>
        <v>0</v>
      </c>
      <c r="V72" s="142">
        <f>SUM(O72:U72)</f>
        <v>0</v>
      </c>
      <c r="W72" s="162" t="e">
        <f>#N/A</f>
        <v>#N/A</v>
      </c>
      <c r="X72" s="146" t="e">
        <f>IF(G72="",W72,IF(G72="Break",W72*1.1,IF(G72="T&amp;T",W72*1.25,IF(OR(G72="FIB",G72="LIB"),W72*1.2,W72*1.3))))</f>
        <v>#N/A</v>
      </c>
      <c r="Y72" s="146" t="e">
        <f>X72*$F$2</f>
        <v>#N/A</v>
      </c>
      <c r="Z72" s="146" t="e">
        <f>X72*$F$3</f>
        <v>#N/A</v>
      </c>
      <c r="AA72" s="147" t="e">
        <f>X72*$F$4</f>
        <v>#N/A</v>
      </c>
      <c r="AB72" s="147" t="e">
        <f>X72*$F$5</f>
        <v>#N/A</v>
      </c>
      <c r="AC72" s="147" t="e">
        <f>X72*$F$6</f>
        <v>#N/A</v>
      </c>
      <c r="AD72" s="147" t="e">
        <f>X72*$F$7</f>
        <v>#N/A</v>
      </c>
      <c r="AE72" s="147" t="e">
        <f>X72*$F$8</f>
        <v>#N/A</v>
      </c>
      <c r="AF72" s="148" t="e">
        <f>SUMPRODUCT(O72:U72,Y72:AE72)</f>
        <v>#N/A</v>
      </c>
      <c r="AH72" s="163"/>
      <c r="AI72" s="161"/>
      <c r="AJ72" s="161"/>
      <c r="AK72" s="161"/>
      <c r="AL72" s="161"/>
      <c r="AM72" s="153"/>
      <c r="AN72" s="153"/>
      <c r="AO72" s="161"/>
      <c r="AP72" s="161"/>
      <c r="AQ72" s="161"/>
      <c r="AR72" s="161"/>
      <c r="AS72" s="161"/>
      <c r="AT72" s="153"/>
      <c r="AU72" s="153"/>
      <c r="AV72" s="161"/>
      <c r="AW72" s="161"/>
      <c r="AX72" s="161"/>
      <c r="AY72" s="161"/>
      <c r="AZ72" s="161"/>
      <c r="BA72" s="153"/>
      <c r="BB72" s="153"/>
      <c r="BC72" s="161"/>
      <c r="BD72" s="161"/>
      <c r="BE72" s="161"/>
      <c r="BF72" s="161"/>
      <c r="BG72" s="161"/>
      <c r="BH72" s="153"/>
      <c r="BI72" s="153"/>
      <c r="BJ72" s="161"/>
      <c r="BK72" s="161"/>
      <c r="BL72" s="161"/>
      <c r="BM72" s="161"/>
      <c r="BN72" s="161"/>
      <c r="BO72" s="153"/>
      <c r="BP72" s="153"/>
      <c r="BQ72" s="161"/>
      <c r="BR72" s="161"/>
      <c r="BS72" s="161"/>
      <c r="BT72" s="161"/>
      <c r="BU72" s="161"/>
      <c r="BV72" s="153"/>
      <c r="BW72" s="153"/>
      <c r="BX72" s="161"/>
      <c r="BY72" s="161"/>
      <c r="BZ72" s="161"/>
      <c r="CA72" s="161"/>
      <c r="CB72" s="161"/>
      <c r="CC72" s="153"/>
      <c r="CD72" s="153"/>
      <c r="CE72" s="161"/>
      <c r="CF72" s="161"/>
      <c r="CG72" s="161"/>
      <c r="CH72" s="161"/>
      <c r="CI72" s="161"/>
      <c r="CJ72" s="153"/>
      <c r="CK72" s="153"/>
      <c r="CL72" s="161"/>
      <c r="CM72" s="161"/>
      <c r="CN72" s="161"/>
      <c r="CO72" s="161"/>
      <c r="CP72" s="161"/>
      <c r="CQ72" s="153"/>
      <c r="CR72" s="153"/>
    </row>
    <row r="73" spans="1:97" ht="12.75" customHeight="1">
      <c r="A73" s="132" t="e">
        <f>#N/A</f>
        <v>#N/A</v>
      </c>
      <c r="B73" s="164"/>
      <c r="C73" s="165" t="e">
        <f>#N/A</f>
        <v>#N/A</v>
      </c>
      <c r="D73" s="166" t="e">
        <f>#N/A</f>
        <v>#N/A</v>
      </c>
      <c r="E73" s="167" t="e">
        <f>#N/A</f>
        <v>#N/A</v>
      </c>
      <c r="F73" s="166" t="e">
        <f>#N/A</f>
        <v>#N/A</v>
      </c>
      <c r="G73" s="168"/>
      <c r="H73" s="169" t="e">
        <f>#N/A</f>
        <v>#N/A</v>
      </c>
      <c r="I73" s="170" t="e">
        <f>#N/A</f>
        <v>#N/A</v>
      </c>
      <c r="J73" s="170" t="e">
        <f t="shared" si="23"/>
        <v>#N/A</v>
      </c>
      <c r="K73" s="170" t="e">
        <f t="shared" si="22"/>
        <v>#N/A</v>
      </c>
      <c r="L73" s="170" t="e">
        <f t="shared" si="42"/>
        <v>#N/A</v>
      </c>
      <c r="M73" s="170"/>
      <c r="N73" s="170">
        <f t="shared" si="24"/>
        <v>0</v>
      </c>
      <c r="O73" s="62">
        <f>COUNTIF(AH73:CR73,"A")</f>
        <v>0</v>
      </c>
      <c r="P73" s="62">
        <f>COUNTIF(AH73:CR73,"B")</f>
        <v>0</v>
      </c>
      <c r="Q73" s="62">
        <f>COUNTIF(AH73:CR73,"C")</f>
        <v>0</v>
      </c>
      <c r="R73" s="62">
        <f>COUNTIF(BX73:CR73,"D")</f>
        <v>0</v>
      </c>
      <c r="S73" s="62">
        <f>COUNTIF(BX73:CR73,"E")</f>
        <v>0</v>
      </c>
      <c r="T73" s="171">
        <f>COUNTIF(BX73:CR73,"F")</f>
        <v>0</v>
      </c>
      <c r="U73" s="171">
        <f>COUNTIF(BX73:CR73,"G")</f>
        <v>0</v>
      </c>
      <c r="V73" s="172">
        <f>SUM(O73:U73)</f>
        <v>0</v>
      </c>
      <c r="W73" s="173" t="e">
        <f>#N/A</f>
        <v>#N/A</v>
      </c>
      <c r="X73" s="174" t="e">
        <f>IF(G73="",W73,IF(G73="Break",W73*1.1,IF(G73="T&amp;T",W73*1.25,IF(OR(G73="FIB",G73="LIB"),W73*1.2,W73*1.3))))</f>
        <v>#N/A</v>
      </c>
      <c r="Y73" s="174" t="e">
        <f>X73*$F$2</f>
        <v>#N/A</v>
      </c>
      <c r="Z73" s="174"/>
      <c r="AA73" s="175"/>
      <c r="AB73" s="175"/>
      <c r="AC73" s="175"/>
      <c r="AD73" s="175"/>
      <c r="AE73" s="175"/>
      <c r="AF73" s="176" t="e">
        <f>SUMPRODUCT(O73:U73,Y73:AE73)</f>
        <v>#N/A</v>
      </c>
      <c r="AH73" s="177"/>
      <c r="AI73" s="177"/>
      <c r="AJ73" s="177"/>
      <c r="AK73" s="177"/>
      <c r="AL73" s="177"/>
      <c r="AM73" s="178"/>
      <c r="AN73" s="179"/>
      <c r="AO73" s="177"/>
      <c r="AP73" s="177"/>
      <c r="AQ73" s="177"/>
      <c r="AR73" s="177"/>
      <c r="AS73" s="177"/>
      <c r="AT73" s="178"/>
      <c r="AU73" s="179"/>
      <c r="AV73" s="177"/>
      <c r="AW73" s="177"/>
      <c r="AX73" s="177"/>
      <c r="AY73" s="177"/>
      <c r="AZ73" s="177"/>
      <c r="BA73" s="178"/>
      <c r="BB73" s="179"/>
      <c r="BC73" s="177"/>
      <c r="BD73" s="177"/>
      <c r="BE73" s="177"/>
      <c r="BF73" s="177"/>
      <c r="BG73" s="177"/>
      <c r="BH73" s="178"/>
      <c r="BI73" s="179"/>
      <c r="BJ73" s="177"/>
      <c r="BK73" s="177"/>
      <c r="BL73" s="177"/>
      <c r="BM73" s="177"/>
      <c r="BN73" s="177"/>
      <c r="BO73" s="178"/>
      <c r="BP73" s="179"/>
      <c r="BQ73" s="177"/>
      <c r="BR73" s="177"/>
      <c r="BS73" s="177"/>
      <c r="BT73" s="177"/>
      <c r="BU73" s="177"/>
      <c r="BV73" s="178"/>
      <c r="BW73" s="179"/>
      <c r="BX73" s="177"/>
      <c r="BY73" s="177"/>
      <c r="BZ73" s="177"/>
      <c r="CA73" s="177"/>
      <c r="CB73" s="177"/>
      <c r="CC73" s="178"/>
      <c r="CD73" s="179"/>
      <c r="CE73" s="177"/>
      <c r="CF73" s="177"/>
      <c r="CG73" s="177"/>
      <c r="CH73" s="177"/>
      <c r="CI73" s="177"/>
      <c r="CJ73" s="178"/>
      <c r="CK73" s="179"/>
      <c r="CL73" s="177"/>
      <c r="CM73" s="177"/>
      <c r="CN73" s="177"/>
      <c r="CO73" s="177"/>
      <c r="CP73" s="177"/>
      <c r="CQ73" s="178"/>
      <c r="CR73" s="179"/>
    </row>
    <row r="76" spans="1:97" ht="12.75" customHeight="1">
      <c r="A76" s="180"/>
      <c r="B76" s="181"/>
      <c r="C76" s="182"/>
      <c r="D76" s="183"/>
      <c r="E76" s="184"/>
      <c r="F76" s="184"/>
      <c r="G76" s="184"/>
      <c r="H76" s="184"/>
      <c r="I76" s="184"/>
      <c r="J76" s="185" t="e">
        <f>SUM(J12:J73)</f>
        <v>#N/A</v>
      </c>
      <c r="K76" s="185" t="e">
        <f>SUM(K12:K73)</f>
        <v>#N/A</v>
      </c>
      <c r="L76" s="185" t="e">
        <f>SUM(L12:L72)</f>
        <v>#N/A</v>
      </c>
      <c r="M76" s="186"/>
      <c r="N76" s="187">
        <f>SUBTOTAL(9,N12:N75)</f>
        <v>0</v>
      </c>
      <c r="O76" s="184"/>
      <c r="P76" s="184"/>
      <c r="Q76" s="184"/>
      <c r="R76" s="184"/>
      <c r="S76" s="184"/>
      <c r="T76" s="184"/>
      <c r="U76" s="184"/>
      <c r="V76" s="188">
        <f>SUM(V12:V73)</f>
        <v>0</v>
      </c>
      <c r="W76" s="189"/>
      <c r="X76" s="190"/>
      <c r="Y76" s="190"/>
      <c r="Z76" s="184"/>
      <c r="AA76" s="184"/>
      <c r="AB76" s="184"/>
      <c r="AC76" s="184"/>
      <c r="AD76" s="184"/>
      <c r="AE76" s="184"/>
      <c r="AF76" s="191" t="e">
        <f>SUM(AF12:AF73)</f>
        <v>#REF!</v>
      </c>
      <c r="AH76" s="192">
        <f t="shared" ref="AH76:BM76" si="43">COUNTA(AH12:AH73)</f>
        <v>0</v>
      </c>
      <c r="AI76" s="193">
        <f t="shared" si="43"/>
        <v>0</v>
      </c>
      <c r="AJ76" s="193">
        <f t="shared" si="43"/>
        <v>0</v>
      </c>
      <c r="AK76" s="193">
        <f t="shared" si="43"/>
        <v>0</v>
      </c>
      <c r="AL76" s="193">
        <f t="shared" si="43"/>
        <v>0</v>
      </c>
      <c r="AM76" s="193">
        <f t="shared" si="43"/>
        <v>0</v>
      </c>
      <c r="AN76" s="194">
        <f t="shared" si="43"/>
        <v>0</v>
      </c>
      <c r="AO76" s="192">
        <f t="shared" si="43"/>
        <v>0</v>
      </c>
      <c r="AP76" s="193">
        <f t="shared" si="43"/>
        <v>0</v>
      </c>
      <c r="AQ76" s="193">
        <f t="shared" si="43"/>
        <v>0</v>
      </c>
      <c r="AR76" s="193">
        <f t="shared" si="43"/>
        <v>0</v>
      </c>
      <c r="AS76" s="193">
        <f t="shared" si="43"/>
        <v>0</v>
      </c>
      <c r="AT76" s="193">
        <f t="shared" si="43"/>
        <v>0</v>
      </c>
      <c r="AU76" s="194">
        <f t="shared" si="43"/>
        <v>0</v>
      </c>
      <c r="AV76" s="195">
        <f t="shared" si="43"/>
        <v>0</v>
      </c>
      <c r="AW76" s="193">
        <f t="shared" si="43"/>
        <v>0</v>
      </c>
      <c r="AX76" s="193">
        <f t="shared" si="43"/>
        <v>0</v>
      </c>
      <c r="AY76" s="193">
        <f t="shared" si="43"/>
        <v>0</v>
      </c>
      <c r="AZ76" s="193">
        <f t="shared" si="43"/>
        <v>0</v>
      </c>
      <c r="BA76" s="193">
        <f t="shared" si="43"/>
        <v>0</v>
      </c>
      <c r="BB76" s="196">
        <f t="shared" si="43"/>
        <v>0</v>
      </c>
      <c r="BC76" s="192">
        <f t="shared" si="43"/>
        <v>0</v>
      </c>
      <c r="BD76" s="193">
        <f t="shared" si="43"/>
        <v>0</v>
      </c>
      <c r="BE76" s="193">
        <f t="shared" si="43"/>
        <v>0</v>
      </c>
      <c r="BF76" s="193">
        <f t="shared" si="43"/>
        <v>0</v>
      </c>
      <c r="BG76" s="193">
        <f t="shared" si="43"/>
        <v>0</v>
      </c>
      <c r="BH76" s="193">
        <f t="shared" si="43"/>
        <v>0</v>
      </c>
      <c r="BI76" s="194">
        <f t="shared" si="43"/>
        <v>0</v>
      </c>
      <c r="BJ76" s="192">
        <f t="shared" si="43"/>
        <v>0</v>
      </c>
      <c r="BK76" s="193">
        <f t="shared" si="43"/>
        <v>0</v>
      </c>
      <c r="BL76" s="193">
        <f t="shared" si="43"/>
        <v>0</v>
      </c>
      <c r="BM76" s="193">
        <f t="shared" si="43"/>
        <v>0</v>
      </c>
      <c r="BN76" s="193">
        <f t="shared" ref="BN76:CR76" si="44">COUNTA(BN12:BN73)</f>
        <v>0</v>
      </c>
      <c r="BO76" s="193">
        <f t="shared" si="44"/>
        <v>0</v>
      </c>
      <c r="BP76" s="194">
        <f t="shared" si="44"/>
        <v>0</v>
      </c>
      <c r="BQ76" s="195">
        <f t="shared" si="44"/>
        <v>0</v>
      </c>
      <c r="BR76" s="193">
        <f t="shared" si="44"/>
        <v>0</v>
      </c>
      <c r="BS76" s="193">
        <f t="shared" si="44"/>
        <v>0</v>
      </c>
      <c r="BT76" s="193">
        <f t="shared" si="44"/>
        <v>0</v>
      </c>
      <c r="BU76" s="193">
        <f t="shared" si="44"/>
        <v>0</v>
      </c>
      <c r="BV76" s="193">
        <f t="shared" si="44"/>
        <v>0</v>
      </c>
      <c r="BW76" s="196">
        <f t="shared" si="44"/>
        <v>0</v>
      </c>
      <c r="BX76" s="195">
        <f t="shared" si="44"/>
        <v>0</v>
      </c>
      <c r="BY76" s="193">
        <f t="shared" si="44"/>
        <v>0</v>
      </c>
      <c r="BZ76" s="193">
        <f t="shared" si="44"/>
        <v>0</v>
      </c>
      <c r="CA76" s="193">
        <f t="shared" si="44"/>
        <v>0</v>
      </c>
      <c r="CB76" s="193">
        <f t="shared" si="44"/>
        <v>0</v>
      </c>
      <c r="CC76" s="193">
        <f t="shared" si="44"/>
        <v>0</v>
      </c>
      <c r="CD76" s="196">
        <f t="shared" si="44"/>
        <v>0</v>
      </c>
      <c r="CE76" s="192">
        <f t="shared" si="44"/>
        <v>0</v>
      </c>
      <c r="CF76" s="193">
        <f t="shared" si="44"/>
        <v>0</v>
      </c>
      <c r="CG76" s="193">
        <f t="shared" si="44"/>
        <v>0</v>
      </c>
      <c r="CH76" s="193">
        <f t="shared" si="44"/>
        <v>0</v>
      </c>
      <c r="CI76" s="193">
        <f t="shared" si="44"/>
        <v>0</v>
      </c>
      <c r="CJ76" s="193">
        <f t="shared" si="44"/>
        <v>0</v>
      </c>
      <c r="CK76" s="194">
        <f t="shared" si="44"/>
        <v>0</v>
      </c>
      <c r="CL76" s="192">
        <f t="shared" si="44"/>
        <v>0</v>
      </c>
      <c r="CM76" s="193">
        <f t="shared" si="44"/>
        <v>0</v>
      </c>
      <c r="CN76" s="193">
        <f t="shared" si="44"/>
        <v>0</v>
      </c>
      <c r="CO76" s="193">
        <f t="shared" si="44"/>
        <v>0</v>
      </c>
      <c r="CP76" s="193">
        <f t="shared" si="44"/>
        <v>0</v>
      </c>
      <c r="CQ76" s="193">
        <f t="shared" si="44"/>
        <v>0</v>
      </c>
      <c r="CR76" s="194">
        <f t="shared" si="44"/>
        <v>0</v>
      </c>
      <c r="CS76" s="197" t="s">
        <v>98</v>
      </c>
    </row>
    <row r="77" spans="1:97" ht="12.75" customHeight="1">
      <c r="D77" s="9"/>
      <c r="H77" s="83"/>
      <c r="I77" s="83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H77" s="198">
        <f>SUM(AH76:AN76)</f>
        <v>0</v>
      </c>
      <c r="AI77" s="199"/>
      <c r="AJ77" s="199"/>
      <c r="AK77" s="199"/>
      <c r="AL77" s="199"/>
      <c r="AM77" s="199"/>
      <c r="AN77" s="200"/>
      <c r="AO77" s="198">
        <f>SUM(AO76:AU76)</f>
        <v>0</v>
      </c>
      <c r="AP77" s="199"/>
      <c r="AQ77" s="199"/>
      <c r="AR77" s="199"/>
      <c r="AS77" s="199"/>
      <c r="AT77" s="199"/>
      <c r="AU77" s="200"/>
      <c r="AV77" s="199">
        <f>SUM(AV76:BB76)</f>
        <v>0</v>
      </c>
      <c r="AW77" s="199"/>
      <c r="AX77" s="199"/>
      <c r="AY77" s="199"/>
      <c r="AZ77" s="199"/>
      <c r="BA77" s="199"/>
      <c r="BB77" s="199"/>
      <c r="BC77" s="198">
        <f>SUM(BC76:BI76)</f>
        <v>0</v>
      </c>
      <c r="BD77" s="199"/>
      <c r="BE77" s="199"/>
      <c r="BF77" s="199"/>
      <c r="BG77" s="199"/>
      <c r="BH77" s="199"/>
      <c r="BI77" s="200"/>
      <c r="BJ77" s="198">
        <f>SUM(BJ76:BP76)</f>
        <v>0</v>
      </c>
      <c r="BK77" s="199"/>
      <c r="BL77" s="199"/>
      <c r="BM77" s="199"/>
      <c r="BN77" s="199"/>
      <c r="BO77" s="199"/>
      <c r="BP77" s="200"/>
      <c r="BQ77" s="199">
        <f>SUM(BQ76:BW76)</f>
        <v>0</v>
      </c>
      <c r="BR77" s="199"/>
      <c r="BS77" s="199"/>
      <c r="BT77" s="199"/>
      <c r="BU77" s="199"/>
      <c r="BV77" s="199"/>
      <c r="BW77" s="199"/>
      <c r="BX77" s="199">
        <f>SUM(BX76:CD76)</f>
        <v>0</v>
      </c>
      <c r="BY77" s="199"/>
      <c r="BZ77" s="199"/>
      <c r="CA77" s="199"/>
      <c r="CB77" s="199"/>
      <c r="CC77" s="199"/>
      <c r="CD77" s="199"/>
      <c r="CE77" s="198">
        <f>SUM(CE76:CK76)</f>
        <v>0</v>
      </c>
      <c r="CF77" s="199"/>
      <c r="CG77" s="199"/>
      <c r="CH77" s="199"/>
      <c r="CI77" s="199"/>
      <c r="CJ77" s="199"/>
      <c r="CK77" s="200"/>
      <c r="CL77" s="198">
        <f>SUM(CL76:CR76)</f>
        <v>0</v>
      </c>
      <c r="CM77" s="199"/>
      <c r="CN77" s="199"/>
      <c r="CO77" s="199"/>
      <c r="CP77" s="199"/>
      <c r="CQ77" s="199"/>
      <c r="CR77" s="200"/>
      <c r="CS77" s="201" t="s">
        <v>99</v>
      </c>
    </row>
    <row r="78" spans="1:97">
      <c r="AH78" s="202">
        <f t="shared" ref="AH78:BM78" si="45">SUMIF((AH12:AH73),"A",$H$12:$H$73)+SUMIF((AH12:AH73),"B",$H$12:$H$73)*2+SUMIF((AH12:AH73),"C",$H$12:$H$73)+SUMIF((AH12:AH73),"D",$H$12:$H$73)+SUMIF((AH12:AH73),"E",$H$12:$H$73)+SUMIF((AH12:AH73),"F",$H$12:$H$73)</f>
        <v>0</v>
      </c>
      <c r="AI78" s="202">
        <f t="shared" si="45"/>
        <v>0</v>
      </c>
      <c r="AJ78" s="202">
        <f t="shared" si="45"/>
        <v>0</v>
      </c>
      <c r="AK78" s="202">
        <f t="shared" si="45"/>
        <v>0</v>
      </c>
      <c r="AL78" s="202">
        <f t="shared" si="45"/>
        <v>0</v>
      </c>
      <c r="AM78" s="202">
        <f t="shared" si="45"/>
        <v>0</v>
      </c>
      <c r="AN78" s="202">
        <f t="shared" si="45"/>
        <v>0</v>
      </c>
      <c r="AO78" s="202">
        <f t="shared" si="45"/>
        <v>0</v>
      </c>
      <c r="AP78" s="202">
        <f t="shared" si="45"/>
        <v>0</v>
      </c>
      <c r="AQ78" s="202">
        <f t="shared" si="45"/>
        <v>0</v>
      </c>
      <c r="AR78" s="202">
        <f t="shared" si="45"/>
        <v>0</v>
      </c>
      <c r="AS78" s="202">
        <f t="shared" si="45"/>
        <v>0</v>
      </c>
      <c r="AT78" s="202">
        <f t="shared" si="45"/>
        <v>0</v>
      </c>
      <c r="AU78" s="202">
        <f t="shared" si="45"/>
        <v>0</v>
      </c>
      <c r="AV78" s="202">
        <f t="shared" si="45"/>
        <v>0</v>
      </c>
      <c r="AW78" s="202">
        <f t="shared" si="45"/>
        <v>0</v>
      </c>
      <c r="AX78" s="202">
        <f t="shared" si="45"/>
        <v>0</v>
      </c>
      <c r="AY78" s="202">
        <f t="shared" si="45"/>
        <v>0</v>
      </c>
      <c r="AZ78" s="202">
        <f t="shared" si="45"/>
        <v>0</v>
      </c>
      <c r="BA78" s="202">
        <f t="shared" si="45"/>
        <v>0</v>
      </c>
      <c r="BB78" s="202">
        <f t="shared" si="45"/>
        <v>0</v>
      </c>
      <c r="BC78" s="202">
        <f t="shared" si="45"/>
        <v>0</v>
      </c>
      <c r="BD78" s="202">
        <f t="shared" si="45"/>
        <v>0</v>
      </c>
      <c r="BE78" s="202">
        <f t="shared" si="45"/>
        <v>0</v>
      </c>
      <c r="BF78" s="202">
        <f t="shared" si="45"/>
        <v>0</v>
      </c>
      <c r="BG78" s="202">
        <f t="shared" si="45"/>
        <v>0</v>
      </c>
      <c r="BH78" s="202">
        <f t="shared" si="45"/>
        <v>0</v>
      </c>
      <c r="BI78" s="202">
        <f t="shared" si="45"/>
        <v>0</v>
      </c>
      <c r="BJ78" s="202">
        <f t="shared" si="45"/>
        <v>0</v>
      </c>
      <c r="BK78" s="202">
        <f t="shared" si="45"/>
        <v>0</v>
      </c>
      <c r="BL78" s="202">
        <f t="shared" si="45"/>
        <v>0</v>
      </c>
      <c r="BM78" s="202">
        <f t="shared" si="45"/>
        <v>0</v>
      </c>
      <c r="BN78" s="202">
        <f t="shared" ref="BN78:CR78" si="46">SUMIF((BN12:BN73),"A",$H$12:$H$73)+SUMIF((BN12:BN73),"B",$H$12:$H$73)*2+SUMIF((BN12:BN73),"C",$H$12:$H$73)+SUMIF((BN12:BN73),"D",$H$12:$H$73)+SUMIF((BN12:BN73),"E",$H$12:$H$73)+SUMIF((BN12:BN73),"F",$H$12:$H$73)</f>
        <v>0</v>
      </c>
      <c r="BO78" s="202">
        <f t="shared" si="46"/>
        <v>0</v>
      </c>
      <c r="BP78" s="202">
        <f t="shared" si="46"/>
        <v>0</v>
      </c>
      <c r="BQ78" s="202">
        <f t="shared" si="46"/>
        <v>0</v>
      </c>
      <c r="BR78" s="202">
        <f t="shared" si="46"/>
        <v>0</v>
      </c>
      <c r="BS78" s="202">
        <f t="shared" si="46"/>
        <v>0</v>
      </c>
      <c r="BT78" s="202">
        <f t="shared" si="46"/>
        <v>0</v>
      </c>
      <c r="BU78" s="202">
        <f t="shared" si="46"/>
        <v>0</v>
      </c>
      <c r="BV78" s="202">
        <f t="shared" si="46"/>
        <v>0</v>
      </c>
      <c r="BW78" s="202">
        <f t="shared" si="46"/>
        <v>0</v>
      </c>
      <c r="BX78" s="202">
        <f t="shared" si="46"/>
        <v>0</v>
      </c>
      <c r="BY78" s="202">
        <f t="shared" si="46"/>
        <v>0</v>
      </c>
      <c r="BZ78" s="202">
        <f t="shared" si="46"/>
        <v>0</v>
      </c>
      <c r="CA78" s="202">
        <f t="shared" si="46"/>
        <v>0</v>
      </c>
      <c r="CB78" s="202">
        <f t="shared" si="46"/>
        <v>0</v>
      </c>
      <c r="CC78" s="202">
        <f t="shared" si="46"/>
        <v>0</v>
      </c>
      <c r="CD78" s="202">
        <f t="shared" si="46"/>
        <v>0</v>
      </c>
      <c r="CE78" s="202">
        <f t="shared" si="46"/>
        <v>0</v>
      </c>
      <c r="CF78" s="202">
        <f t="shared" si="46"/>
        <v>0</v>
      </c>
      <c r="CG78" s="202">
        <f t="shared" si="46"/>
        <v>0</v>
      </c>
      <c r="CH78" s="202">
        <f t="shared" si="46"/>
        <v>0</v>
      </c>
      <c r="CI78" s="202">
        <f t="shared" si="46"/>
        <v>0</v>
      </c>
      <c r="CJ78" s="202">
        <f t="shared" si="46"/>
        <v>0</v>
      </c>
      <c r="CK78" s="202">
        <f t="shared" si="46"/>
        <v>0</v>
      </c>
      <c r="CL78" s="202">
        <f t="shared" si="46"/>
        <v>0</v>
      </c>
      <c r="CM78" s="202">
        <f t="shared" si="46"/>
        <v>0</v>
      </c>
      <c r="CN78" s="202">
        <f t="shared" si="46"/>
        <v>0</v>
      </c>
      <c r="CO78" s="202">
        <f t="shared" si="46"/>
        <v>0</v>
      </c>
      <c r="CP78" s="202">
        <f t="shared" si="46"/>
        <v>0</v>
      </c>
      <c r="CQ78" s="202">
        <f t="shared" si="46"/>
        <v>0</v>
      </c>
      <c r="CR78" s="202">
        <f t="shared" si="46"/>
        <v>0</v>
      </c>
      <c r="CS78" s="203" t="s">
        <v>100</v>
      </c>
    </row>
    <row r="79" spans="1:97" ht="13.5">
      <c r="AH79" s="204">
        <f>SUM(AH78:AN78)</f>
        <v>0</v>
      </c>
      <c r="AI79" s="205"/>
      <c r="AJ79" s="205"/>
      <c r="AK79" s="205"/>
      <c r="AL79" s="205"/>
      <c r="AM79" s="205"/>
      <c r="AN79" s="206"/>
      <c r="AO79" s="204">
        <f>SUM(AO78:AU78)</f>
        <v>0</v>
      </c>
      <c r="AP79" s="205"/>
      <c r="AQ79" s="205"/>
      <c r="AR79" s="205"/>
      <c r="AS79" s="205"/>
      <c r="AT79" s="205"/>
      <c r="AU79" s="206"/>
      <c r="AV79" s="204">
        <f>SUM(AV78:BB78)</f>
        <v>0</v>
      </c>
      <c r="AW79" s="205"/>
      <c r="AX79" s="205"/>
      <c r="AY79" s="205"/>
      <c r="AZ79" s="205"/>
      <c r="BA79" s="205"/>
      <c r="BB79" s="206"/>
      <c r="BC79" s="204">
        <f>SUM(BC78:BI78)</f>
        <v>0</v>
      </c>
      <c r="BD79" s="205"/>
      <c r="BE79" s="205"/>
      <c r="BF79" s="205"/>
      <c r="BG79" s="205"/>
      <c r="BH79" s="205"/>
      <c r="BI79" s="206"/>
      <c r="BJ79" s="204">
        <f>SUM(BJ78:BP78)</f>
        <v>0</v>
      </c>
      <c r="BK79" s="205"/>
      <c r="BL79" s="205"/>
      <c r="BM79" s="205"/>
      <c r="BN79" s="205"/>
      <c r="BO79" s="205"/>
      <c r="BP79" s="206"/>
      <c r="BQ79" s="204">
        <f>SUM(BQ78:BW78)</f>
        <v>0</v>
      </c>
      <c r="BR79" s="205"/>
      <c r="BS79" s="205"/>
      <c r="BT79" s="205"/>
      <c r="BU79" s="205"/>
      <c r="BV79" s="205"/>
      <c r="BW79" s="206"/>
      <c r="BX79" s="204">
        <f>SUM(BX78:CD78)</f>
        <v>0</v>
      </c>
      <c r="BY79" s="205"/>
      <c r="BZ79" s="205"/>
      <c r="CA79" s="205"/>
      <c r="CB79" s="205"/>
      <c r="CC79" s="205"/>
      <c r="CD79" s="206"/>
      <c r="CE79" s="204">
        <f>SUM(CE78:CK78)</f>
        <v>0</v>
      </c>
      <c r="CF79" s="205"/>
      <c r="CG79" s="205"/>
      <c r="CH79" s="205"/>
      <c r="CI79" s="205"/>
      <c r="CJ79" s="205"/>
      <c r="CK79" s="206"/>
      <c r="CL79" s="204">
        <f>SUM(CL78:CR78)</f>
        <v>0</v>
      </c>
      <c r="CM79" s="205"/>
      <c r="CN79" s="205"/>
      <c r="CO79" s="205"/>
      <c r="CP79" s="205"/>
      <c r="CQ79" s="205"/>
      <c r="CR79" s="206"/>
      <c r="CS79" s="207" t="s">
        <v>101</v>
      </c>
    </row>
    <row r="80" spans="1:97"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8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208"/>
      <c r="BS80" s="208"/>
      <c r="BT80" s="208"/>
      <c r="BU80" s="208"/>
      <c r="BV80" s="208"/>
      <c r="BW80" s="208"/>
      <c r="BX80" s="208"/>
      <c r="BY80" s="208"/>
      <c r="BZ80" s="208"/>
      <c r="CA80" s="208"/>
      <c r="CB80" s="208"/>
      <c r="CC80" s="208"/>
      <c r="CD80" s="208"/>
      <c r="CE80" s="208"/>
      <c r="CF80" s="208"/>
      <c r="CG80" s="208"/>
      <c r="CH80" s="208"/>
      <c r="CI80" s="208"/>
      <c r="CJ80" s="208"/>
      <c r="CK80" s="208"/>
      <c r="CL80" s="208"/>
      <c r="CM80" s="208"/>
      <c r="CN80" s="208"/>
      <c r="CO80" s="208"/>
      <c r="CP80" s="208"/>
      <c r="CQ80" s="208"/>
      <c r="CR80" s="208"/>
      <c r="CS80" s="209"/>
    </row>
    <row r="81" spans="3:97" ht="13.5">
      <c r="AH81" s="210"/>
      <c r="AI81" s="211"/>
      <c r="AJ81" s="211"/>
      <c r="AK81" s="211"/>
      <c r="AL81" s="211"/>
      <c r="AM81" s="211"/>
      <c r="AN81" s="211"/>
      <c r="AO81" s="210"/>
      <c r="AP81" s="211"/>
      <c r="AQ81" s="211"/>
      <c r="AR81" s="211"/>
      <c r="AS81" s="211"/>
      <c r="AT81" s="211"/>
      <c r="AU81" s="211"/>
      <c r="AV81" s="210"/>
      <c r="AW81" s="211"/>
      <c r="AX81" s="211"/>
      <c r="AY81" s="211"/>
      <c r="AZ81" s="211"/>
      <c r="BA81" s="211"/>
      <c r="BB81" s="211"/>
      <c r="BC81" s="210"/>
      <c r="BD81" s="211"/>
      <c r="BE81" s="211"/>
      <c r="BF81" s="211"/>
      <c r="BG81" s="211"/>
      <c r="BH81" s="211"/>
      <c r="BI81" s="211"/>
      <c r="BJ81" s="210"/>
      <c r="BK81" s="211"/>
      <c r="BL81" s="211"/>
      <c r="BM81" s="211"/>
      <c r="BN81" s="211"/>
      <c r="BO81" s="211"/>
      <c r="BP81" s="211"/>
      <c r="BQ81" s="210"/>
      <c r="BR81" s="211"/>
      <c r="BS81" s="211"/>
      <c r="BT81" s="211"/>
      <c r="BU81" s="211"/>
      <c r="BV81" s="211"/>
      <c r="BW81" s="211"/>
      <c r="BX81" s="210"/>
      <c r="BY81" s="211"/>
      <c r="BZ81" s="211"/>
      <c r="CA81" s="211"/>
      <c r="CB81" s="211"/>
      <c r="CC81" s="211"/>
      <c r="CD81" s="211"/>
      <c r="CE81" s="210"/>
      <c r="CF81" s="211"/>
      <c r="CG81" s="211"/>
      <c r="CH81" s="211"/>
      <c r="CI81" s="211"/>
      <c r="CJ81" s="211"/>
      <c r="CK81" s="211"/>
      <c r="CL81" s="210"/>
      <c r="CM81" s="211"/>
      <c r="CN81" s="211"/>
      <c r="CO81" s="211"/>
      <c r="CP81" s="211"/>
      <c r="CQ81" s="211"/>
      <c r="CR81" s="211"/>
      <c r="CS81" s="212"/>
    </row>
    <row r="82" spans="3:97">
      <c r="H82" s="213" t="s">
        <v>46</v>
      </c>
      <c r="I82" s="214"/>
      <c r="J82" s="215" t="s">
        <v>102</v>
      </c>
      <c r="K82" s="216"/>
      <c r="L82" s="216"/>
      <c r="M82" s="216"/>
      <c r="N82" s="216"/>
      <c r="O82" s="217"/>
      <c r="P82" s="217"/>
      <c r="Q82" s="217"/>
      <c r="R82" s="218"/>
      <c r="S82" s="218"/>
      <c r="T82" s="218"/>
      <c r="U82" s="218"/>
      <c r="V82" s="219"/>
      <c r="W82" s="213" t="s">
        <v>5</v>
      </c>
      <c r="X82" s="220"/>
      <c r="Y82" s="218"/>
      <c r="Z82" s="218"/>
      <c r="AA82" s="218"/>
      <c r="AB82" s="218"/>
      <c r="AC82" s="218"/>
      <c r="AD82" s="218"/>
      <c r="AE82" s="218"/>
      <c r="AF82" s="219"/>
    </row>
    <row r="83" spans="3:97">
      <c r="C83" s="11"/>
      <c r="D83" s="9"/>
      <c r="E83" s="10"/>
      <c r="H83" s="125" t="s">
        <v>7</v>
      </c>
      <c r="I83" s="221" t="s">
        <v>40</v>
      </c>
      <c r="J83" s="222" t="s">
        <v>7</v>
      </c>
      <c r="K83" s="223"/>
      <c r="L83" s="223"/>
      <c r="M83" s="223"/>
      <c r="N83" s="223"/>
      <c r="O83" s="224" t="str">
        <f>D2</f>
        <v>A</v>
      </c>
      <c r="P83" s="224" t="str">
        <f>D3</f>
        <v>B</v>
      </c>
      <c r="Q83" s="224" t="str">
        <f>D4</f>
        <v>C</v>
      </c>
      <c r="R83" s="224">
        <f>D5</f>
        <v>0</v>
      </c>
      <c r="S83" s="225" t="str">
        <f>D6</f>
        <v>-</v>
      </c>
      <c r="T83" s="225" t="str">
        <f>D7</f>
        <v>-</v>
      </c>
      <c r="U83" s="226" t="str">
        <f>D8</f>
        <v>-</v>
      </c>
      <c r="V83" s="227" t="s">
        <v>40</v>
      </c>
      <c r="W83" s="222" t="s">
        <v>7</v>
      </c>
      <c r="X83" s="228"/>
      <c r="Y83" s="229" t="str">
        <f t="shared" ref="Y83:AE83" si="47">O83</f>
        <v>A</v>
      </c>
      <c r="Z83" s="229" t="str">
        <f t="shared" si="47"/>
        <v>B</v>
      </c>
      <c r="AA83" s="229" t="str">
        <f t="shared" si="47"/>
        <v>C</v>
      </c>
      <c r="AB83" s="229">
        <f t="shared" si="47"/>
        <v>0</v>
      </c>
      <c r="AC83" s="229" t="str">
        <f t="shared" si="47"/>
        <v>-</v>
      </c>
      <c r="AD83" s="229" t="str">
        <f t="shared" si="47"/>
        <v>-</v>
      </c>
      <c r="AE83" s="229" t="str">
        <f t="shared" si="47"/>
        <v>-</v>
      </c>
      <c r="AF83" s="230" t="s">
        <v>40</v>
      </c>
    </row>
    <row r="84" spans="3:97">
      <c r="C84" s="231" t="s">
        <v>103</v>
      </c>
      <c r="D84" s="232" t="s">
        <v>104</v>
      </c>
      <c r="E84" s="233"/>
      <c r="F84" s="234" t="s">
        <v>57</v>
      </c>
      <c r="G84" s="235"/>
      <c r="H84" s="236" t="e">
        <f>I84/I90</f>
        <v>#DIV/0!</v>
      </c>
      <c r="I84" s="237">
        <f t="shared" ref="I84:I89" si="48">SUMIF($F$12:$F$73,F84,$J$12:$J$73)</f>
        <v>0</v>
      </c>
      <c r="J84" s="236" t="e">
        <f>V84/V90</f>
        <v>#DIV/0!</v>
      </c>
      <c r="K84" s="238"/>
      <c r="L84" s="238"/>
      <c r="M84" s="238"/>
      <c r="N84" s="238"/>
      <c r="O84" s="234">
        <f t="shared" ref="O84:O89" si="49">SUMIF($F$12:$F$73,F84,$O$12:$O$73)</f>
        <v>0</v>
      </c>
      <c r="P84" s="234">
        <f t="shared" ref="P84:P89" si="50">SUMIF($F$12:$F$73,F84,$P$12:$P$73)</f>
        <v>0</v>
      </c>
      <c r="Q84" s="234">
        <f t="shared" ref="Q84:Q89" si="51">SUMIF($F$12:$F$73,F84,$Q$12:$Q$73)</f>
        <v>0</v>
      </c>
      <c r="R84" s="234">
        <f t="shared" ref="R84:R89" si="52">SUMIF($F$12:$F$73,F84,$R$12:$R$73)</f>
        <v>0</v>
      </c>
      <c r="S84" s="234">
        <f t="shared" ref="S84:S89" si="53">SUMIF($F$12:$F$73,F84,$S$12:$S$73)</f>
        <v>0</v>
      </c>
      <c r="T84" s="234">
        <f t="shared" ref="T84:T89" si="54">SUMIF($F$12:$F$73,F84,$T$12:$T$73)</f>
        <v>0</v>
      </c>
      <c r="U84" s="234">
        <f t="shared" ref="U84:U89" si="55">SUMIF($F$12:$F$73,F84,$U$12:$U$73)</f>
        <v>0</v>
      </c>
      <c r="V84" s="239">
        <f t="shared" ref="V84:V89" si="56">SUMIF($F$12:$F$73,F84,$V$12:$V$73)</f>
        <v>0</v>
      </c>
      <c r="W84" s="236" t="e">
        <f>AF84/AF90</f>
        <v>#REF!</v>
      </c>
      <c r="X84" s="240"/>
      <c r="Y84" s="234"/>
      <c r="Z84" s="234"/>
      <c r="AA84" s="241"/>
      <c r="AB84" s="22"/>
      <c r="AC84" s="241"/>
      <c r="AD84" s="22"/>
      <c r="AE84" s="241"/>
      <c r="AF84" s="242">
        <f t="shared" ref="AF84:AF89" si="57">SUMIF($F$12:$F$73,F84,$AF$12:$AF$73)</f>
        <v>0</v>
      </c>
    </row>
    <row r="85" spans="3:97">
      <c r="C85" s="243" t="s">
        <v>105</v>
      </c>
      <c r="D85" s="244" t="s">
        <v>106</v>
      </c>
      <c r="E85" s="245"/>
      <c r="F85" s="135" t="s">
        <v>52</v>
      </c>
      <c r="G85" s="246"/>
      <c r="H85" s="247" t="e">
        <f>I85/I90</f>
        <v>#DIV/0!</v>
      </c>
      <c r="I85" s="248">
        <f t="shared" si="48"/>
        <v>0</v>
      </c>
      <c r="J85" s="247" t="e">
        <f>V85/V90</f>
        <v>#DIV/0!</v>
      </c>
      <c r="K85" s="249"/>
      <c r="L85" s="249"/>
      <c r="M85" s="249"/>
      <c r="N85" s="249"/>
      <c r="O85" s="135">
        <f t="shared" si="49"/>
        <v>0</v>
      </c>
      <c r="P85" s="250">
        <f t="shared" si="50"/>
        <v>0</v>
      </c>
      <c r="Q85" s="135">
        <f t="shared" si="51"/>
        <v>0</v>
      </c>
      <c r="R85" s="135">
        <f t="shared" si="52"/>
        <v>0</v>
      </c>
      <c r="S85" s="135">
        <f t="shared" si="53"/>
        <v>0</v>
      </c>
      <c r="T85" s="135">
        <f t="shared" si="54"/>
        <v>0</v>
      </c>
      <c r="U85" s="135">
        <f t="shared" si="55"/>
        <v>0</v>
      </c>
      <c r="V85" s="251">
        <f t="shared" si="56"/>
        <v>0</v>
      </c>
      <c r="W85" s="247" t="e">
        <f>AF85/AF90</f>
        <v>#REF!</v>
      </c>
      <c r="X85" s="252"/>
      <c r="Y85" s="135"/>
      <c r="Z85" s="253"/>
      <c r="AA85" s="253"/>
      <c r="AB85" s="35"/>
      <c r="AC85" s="253"/>
      <c r="AD85" s="35"/>
      <c r="AE85" s="253"/>
      <c r="AF85" s="254" t="e">
        <f t="shared" si="57"/>
        <v>#REF!</v>
      </c>
    </row>
    <row r="86" spans="3:97">
      <c r="C86" s="243" t="s">
        <v>107</v>
      </c>
      <c r="D86" s="244" t="s">
        <v>108</v>
      </c>
      <c r="E86" s="245"/>
      <c r="F86" s="135" t="s">
        <v>59</v>
      </c>
      <c r="G86" s="246"/>
      <c r="H86" s="247" t="e">
        <f>I86/I90</f>
        <v>#DIV/0!</v>
      </c>
      <c r="I86" s="248">
        <f t="shared" si="48"/>
        <v>0</v>
      </c>
      <c r="J86" s="247" t="e">
        <f>V86/V90</f>
        <v>#DIV/0!</v>
      </c>
      <c r="K86" s="249"/>
      <c r="L86" s="249"/>
      <c r="M86" s="249"/>
      <c r="N86" s="249"/>
      <c r="O86" s="135">
        <f t="shared" si="49"/>
        <v>0</v>
      </c>
      <c r="P86" s="135">
        <f t="shared" si="50"/>
        <v>0</v>
      </c>
      <c r="Q86" s="135">
        <f t="shared" si="51"/>
        <v>0</v>
      </c>
      <c r="R86" s="135">
        <f t="shared" si="52"/>
        <v>0</v>
      </c>
      <c r="S86" s="135">
        <f t="shared" si="53"/>
        <v>0</v>
      </c>
      <c r="T86" s="135">
        <f t="shared" si="54"/>
        <v>0</v>
      </c>
      <c r="U86" s="135">
        <f t="shared" si="55"/>
        <v>0</v>
      </c>
      <c r="V86" s="251">
        <f t="shared" si="56"/>
        <v>0</v>
      </c>
      <c r="W86" s="247" t="e">
        <f>AF86/AF90</f>
        <v>#REF!</v>
      </c>
      <c r="X86" s="252"/>
      <c r="Y86" s="253"/>
      <c r="Z86" s="253"/>
      <c r="AA86" s="253"/>
      <c r="AB86" s="35"/>
      <c r="AC86" s="253"/>
      <c r="AD86" s="35"/>
      <c r="AE86" s="253"/>
      <c r="AF86" s="254" t="e">
        <f t="shared" si="57"/>
        <v>#REF!</v>
      </c>
    </row>
    <row r="87" spans="3:97">
      <c r="C87" s="255" t="s">
        <v>109</v>
      </c>
      <c r="D87" s="256" t="s">
        <v>110</v>
      </c>
      <c r="E87" s="257"/>
      <c r="F87" s="256" t="s">
        <v>63</v>
      </c>
      <c r="G87" s="258"/>
      <c r="H87" s="259" t="e">
        <f>I87/I90</f>
        <v>#DIV/0!</v>
      </c>
      <c r="I87" s="260">
        <f t="shared" si="48"/>
        <v>0</v>
      </c>
      <c r="J87" s="261" t="e">
        <f>V87/V90</f>
        <v>#DIV/0!</v>
      </c>
      <c r="K87" s="262"/>
      <c r="L87" s="262"/>
      <c r="M87" s="262"/>
      <c r="N87" s="262"/>
      <c r="O87" s="256">
        <f t="shared" si="49"/>
        <v>0</v>
      </c>
      <c r="P87" s="256">
        <f t="shared" si="50"/>
        <v>0</v>
      </c>
      <c r="Q87" s="256">
        <f t="shared" si="51"/>
        <v>0</v>
      </c>
      <c r="R87" s="256">
        <f t="shared" si="52"/>
        <v>0</v>
      </c>
      <c r="S87" s="256">
        <f t="shared" si="53"/>
        <v>0</v>
      </c>
      <c r="T87" s="256">
        <f t="shared" si="54"/>
        <v>0</v>
      </c>
      <c r="U87" s="256">
        <f t="shared" si="55"/>
        <v>0</v>
      </c>
      <c r="V87" s="263">
        <f t="shared" si="56"/>
        <v>0</v>
      </c>
      <c r="W87" s="264" t="e">
        <f>AF87/AF90</f>
        <v>#REF!</v>
      </c>
      <c r="X87" s="265"/>
      <c r="Y87" s="266"/>
      <c r="Z87" s="266"/>
      <c r="AA87" s="266"/>
      <c r="AB87" s="266"/>
      <c r="AC87" s="266"/>
      <c r="AD87" s="266"/>
      <c r="AE87" s="266"/>
      <c r="AF87" s="267" t="e">
        <f t="shared" si="57"/>
        <v>#REF!</v>
      </c>
    </row>
    <row r="88" spans="3:97">
      <c r="C88" s="243" t="s">
        <v>111</v>
      </c>
      <c r="D88" s="244" t="s">
        <v>112</v>
      </c>
      <c r="E88" s="245"/>
      <c r="F88" s="135" t="s">
        <v>77</v>
      </c>
      <c r="G88" s="246"/>
      <c r="H88" s="247" t="e">
        <f>I88/I90</f>
        <v>#DIV/0!</v>
      </c>
      <c r="I88" s="248">
        <f t="shared" si="48"/>
        <v>0</v>
      </c>
      <c r="J88" s="247" t="e">
        <f>V88/V90</f>
        <v>#DIV/0!</v>
      </c>
      <c r="K88" s="249"/>
      <c r="L88" s="249"/>
      <c r="M88" s="249"/>
      <c r="N88" s="249"/>
      <c r="O88" s="135">
        <f t="shared" si="49"/>
        <v>0</v>
      </c>
      <c r="P88" s="135">
        <f t="shared" si="50"/>
        <v>0</v>
      </c>
      <c r="Q88" s="135">
        <f t="shared" si="51"/>
        <v>0</v>
      </c>
      <c r="R88" s="135">
        <f t="shared" si="52"/>
        <v>0</v>
      </c>
      <c r="S88" s="135">
        <f t="shared" si="53"/>
        <v>0</v>
      </c>
      <c r="T88" s="135">
        <f t="shared" si="54"/>
        <v>0</v>
      </c>
      <c r="U88" s="135">
        <f t="shared" si="55"/>
        <v>0</v>
      </c>
      <c r="V88" s="251">
        <f t="shared" si="56"/>
        <v>0</v>
      </c>
      <c r="W88" s="247" t="e">
        <f>AF88/AF90</f>
        <v>#REF!</v>
      </c>
      <c r="X88" s="252"/>
      <c r="Y88" s="253"/>
      <c r="Z88" s="253"/>
      <c r="AA88" s="253"/>
      <c r="AB88" s="35"/>
      <c r="AC88" s="253"/>
      <c r="AD88" s="35"/>
      <c r="AE88" s="253"/>
      <c r="AF88" s="254" t="e">
        <f t="shared" si="57"/>
        <v>#REF!</v>
      </c>
    </row>
    <row r="89" spans="3:97">
      <c r="C89" s="268" t="s">
        <v>113</v>
      </c>
      <c r="D89" s="269" t="s">
        <v>114</v>
      </c>
      <c r="E89" s="270"/>
      <c r="F89" s="166" t="s">
        <v>79</v>
      </c>
      <c r="G89" s="271"/>
      <c r="H89" s="272" t="e">
        <f>I89/I90</f>
        <v>#DIV/0!</v>
      </c>
      <c r="I89" s="273">
        <f t="shared" si="48"/>
        <v>0</v>
      </c>
      <c r="J89" s="272" t="e">
        <f>V89/V90</f>
        <v>#DIV/0!</v>
      </c>
      <c r="K89" s="274"/>
      <c r="L89" s="274"/>
      <c r="M89" s="274"/>
      <c r="N89" s="274"/>
      <c r="O89" s="166">
        <f t="shared" si="49"/>
        <v>0</v>
      </c>
      <c r="P89" s="166">
        <f t="shared" si="50"/>
        <v>0</v>
      </c>
      <c r="Q89" s="166">
        <f t="shared" si="51"/>
        <v>0</v>
      </c>
      <c r="R89" s="166">
        <f t="shared" si="52"/>
        <v>0</v>
      </c>
      <c r="S89" s="166">
        <f t="shared" si="53"/>
        <v>0</v>
      </c>
      <c r="T89" s="166">
        <f t="shared" si="54"/>
        <v>0</v>
      </c>
      <c r="U89" s="166">
        <f t="shared" si="55"/>
        <v>0</v>
      </c>
      <c r="V89" s="275">
        <f t="shared" si="56"/>
        <v>0</v>
      </c>
      <c r="W89" s="272" t="e">
        <f>AF89/AF90</f>
        <v>#REF!</v>
      </c>
      <c r="X89" s="276"/>
      <c r="Y89" s="277"/>
      <c r="Z89" s="277"/>
      <c r="AA89" s="277"/>
      <c r="AB89" s="61"/>
      <c r="AC89" s="277"/>
      <c r="AD89" s="61"/>
      <c r="AE89" s="277"/>
      <c r="AF89" s="278" t="e">
        <f t="shared" si="57"/>
        <v>#REF!</v>
      </c>
    </row>
    <row r="90" spans="3:97" ht="14.25">
      <c r="G90" s="279"/>
      <c r="H90" s="280" t="s">
        <v>115</v>
      </c>
      <c r="I90" s="281">
        <f>SUM(I84:I89)</f>
        <v>0</v>
      </c>
      <c r="J90" s="282"/>
      <c r="K90" s="282"/>
      <c r="L90" s="282"/>
      <c r="M90" s="282"/>
      <c r="N90" s="282"/>
      <c r="O90" s="283">
        <f t="shared" ref="O90:V90" si="58">SUM(O84:O89)</f>
        <v>0</v>
      </c>
      <c r="P90" s="284">
        <f t="shared" si="58"/>
        <v>0</v>
      </c>
      <c r="Q90" s="284">
        <f t="shared" si="58"/>
        <v>0</v>
      </c>
      <c r="R90" s="284">
        <f t="shared" si="58"/>
        <v>0</v>
      </c>
      <c r="S90" s="284">
        <f t="shared" si="58"/>
        <v>0</v>
      </c>
      <c r="T90" s="284">
        <f t="shared" si="58"/>
        <v>0</v>
      </c>
      <c r="U90" s="285">
        <f t="shared" si="58"/>
        <v>0</v>
      </c>
      <c r="V90" s="188">
        <f t="shared" si="58"/>
        <v>0</v>
      </c>
      <c r="W90" s="10"/>
      <c r="X90" s="10"/>
      <c r="AF90" s="191" t="e">
        <f>SUM(AF84:AF89)</f>
        <v>#REF!</v>
      </c>
    </row>
    <row r="91" spans="3:97" ht="14.25">
      <c r="F91" s="286" t="s">
        <v>116</v>
      </c>
      <c r="G91" s="287"/>
      <c r="H91" s="288"/>
      <c r="I91" s="289">
        <f>N76</f>
        <v>0</v>
      </c>
      <c r="O91" s="290"/>
      <c r="V91" s="291"/>
    </row>
    <row r="92" spans="3:97">
      <c r="D92" s="16"/>
      <c r="E92" s="16"/>
      <c r="F92" s="16"/>
      <c r="O92" s="290"/>
      <c r="V92" s="291"/>
    </row>
    <row r="93" spans="3:97">
      <c r="D93" s="16"/>
      <c r="E93" s="16"/>
      <c r="F93" s="16"/>
      <c r="I93" s="292"/>
      <c r="O93" s="290"/>
      <c r="V93" s="291"/>
    </row>
    <row r="94" spans="3:97">
      <c r="C94" s="293" t="s">
        <v>117</v>
      </c>
      <c r="D94" s="294" t="e">
        <f>AF76</f>
        <v>#REF!</v>
      </c>
      <c r="E94" s="295"/>
      <c r="F94" s="296"/>
      <c r="G94" s="22"/>
      <c r="H94" s="24"/>
      <c r="K94" s="297"/>
      <c r="L94" s="297"/>
      <c r="M94" s="297"/>
      <c r="N94" s="297"/>
    </row>
    <row r="95" spans="3:97">
      <c r="C95" s="298" t="s">
        <v>118</v>
      </c>
      <c r="D95" s="139" t="e">
        <f t="shared" ref="D95:D100" si="59">D94-D94*H95</f>
        <v>#REF!</v>
      </c>
      <c r="E95" s="299"/>
      <c r="F95" s="300"/>
      <c r="G95" s="35"/>
      <c r="H95" s="301">
        <v>0.48</v>
      </c>
      <c r="K95" s="302"/>
      <c r="L95" s="302"/>
      <c r="M95" s="302"/>
      <c r="N95" s="302"/>
    </row>
    <row r="96" spans="3:97">
      <c r="C96" s="303" t="s">
        <v>119</v>
      </c>
      <c r="D96" s="139" t="e">
        <f t="shared" si="59"/>
        <v>#REF!</v>
      </c>
      <c r="E96" s="299"/>
      <c r="F96" s="300"/>
      <c r="G96" s="35"/>
      <c r="H96" s="304"/>
      <c r="K96" s="305"/>
      <c r="L96" s="305"/>
      <c r="M96" s="305"/>
      <c r="N96" s="305"/>
    </row>
    <row r="97" spans="3:24">
      <c r="C97" s="298" t="s">
        <v>120</v>
      </c>
      <c r="D97" s="139" t="e">
        <f t="shared" si="59"/>
        <v>#REF!</v>
      </c>
      <c r="E97" s="299"/>
      <c r="F97" s="300"/>
      <c r="G97" s="35"/>
      <c r="H97" s="304"/>
      <c r="I97" s="306"/>
      <c r="K97" s="297"/>
      <c r="L97" s="297"/>
      <c r="M97" s="297"/>
      <c r="N97" s="297"/>
    </row>
    <row r="98" spans="3:24">
      <c r="C98" s="298" t="s">
        <v>121</v>
      </c>
      <c r="D98" s="139" t="e">
        <f t="shared" si="59"/>
        <v>#REF!</v>
      </c>
      <c r="E98" s="299"/>
      <c r="F98" s="300"/>
      <c r="G98" s="35"/>
      <c r="H98" s="307"/>
      <c r="I98" s="306"/>
    </row>
    <row r="99" spans="3:24">
      <c r="C99" s="298" t="s">
        <v>122</v>
      </c>
      <c r="D99" s="139" t="e">
        <f t="shared" si="59"/>
        <v>#REF!</v>
      </c>
      <c r="E99" s="299"/>
      <c r="F99" s="300"/>
      <c r="G99" s="35"/>
      <c r="H99" s="307"/>
    </row>
    <row r="100" spans="3:24">
      <c r="C100" s="298"/>
      <c r="D100" s="139" t="e">
        <f t="shared" si="59"/>
        <v>#REF!</v>
      </c>
      <c r="E100" s="299"/>
      <c r="F100" s="300"/>
      <c r="G100" s="35"/>
      <c r="H100" s="307"/>
      <c r="X100" s="308"/>
    </row>
    <row r="101" spans="3:24" ht="15">
      <c r="C101" s="309" t="s">
        <v>123</v>
      </c>
      <c r="D101" s="310" t="e">
        <f>D100</f>
        <v>#REF!</v>
      </c>
      <c r="E101" s="311"/>
      <c r="F101" s="312"/>
      <c r="G101" s="313"/>
      <c r="H101" s="314" t="e">
        <f>1-D101/D94</f>
        <v>#REF!</v>
      </c>
      <c r="I101" s="315"/>
      <c r="J101" s="292"/>
      <c r="K101" s="292"/>
      <c r="L101" s="292"/>
      <c r="M101" s="292"/>
      <c r="N101" s="292"/>
    </row>
    <row r="102" spans="3:24">
      <c r="H102" s="316"/>
    </row>
    <row r="105" spans="3:24">
      <c r="C105" s="317" t="s">
        <v>124</v>
      </c>
    </row>
    <row r="109" spans="3:24">
      <c r="C109" s="318"/>
      <c r="E109" s="83"/>
    </row>
  </sheetData>
  <pageMargins left="0.35416666666666669" right="0.47222222222222221" top="0.43333333333333335" bottom="0.47222222222222221" header="0.51180555555555551" footer="0.27569444444444446"/>
  <pageSetup firstPageNumber="0" orientation="landscape" horizontalDpi="300" verticalDpi="300"/>
  <headerFooter alignWithMargins="0">
    <oddFooter>&amp;C&amp;D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"/>
  <sheetViews>
    <sheetView zoomScale="80" workbookViewId="0">
      <pane xSplit="7" ySplit="3" topLeftCell="H160" activePane="bottomRight" state="frozen"/>
      <selection pane="topRight" activeCell="H1" sqref="H1"/>
      <selection pane="bottomLeft" activeCell="A160" sqref="A160"/>
      <selection pane="bottomRight" activeCell="C168" sqref="C168"/>
    </sheetView>
  </sheetViews>
  <sheetFormatPr defaultRowHeight="11.25"/>
  <cols>
    <col min="1" max="1" width="35.140625" style="319" customWidth="1"/>
    <col min="2" max="2" width="3" style="319" customWidth="1"/>
    <col min="3" max="3" width="15" style="320" customWidth="1"/>
    <col min="4" max="4" width="27" style="320" customWidth="1"/>
    <col min="5" max="5" width="8.28515625" style="320" customWidth="1"/>
    <col min="6" max="6" width="9.5703125" style="320" customWidth="1"/>
    <col min="7" max="7" width="7.5703125" style="320" customWidth="1"/>
    <col min="8" max="13" width="10.28515625" style="320" customWidth="1"/>
    <col min="14" max="16384" width="9.140625" style="320"/>
  </cols>
  <sheetData>
    <row r="1" spans="1:13" ht="12.75">
      <c r="H1" s="321" t="s">
        <v>44</v>
      </c>
      <c r="I1" s="322">
        <v>2019</v>
      </c>
      <c r="J1" s="323"/>
      <c r="K1" s="323"/>
      <c r="L1" s="323"/>
      <c r="M1" s="323"/>
    </row>
    <row r="2" spans="1:13" s="325" customFormat="1" ht="23.25" customHeight="1">
      <c r="A2" s="324"/>
      <c r="B2" s="324"/>
      <c r="D2" s="326" t="s">
        <v>125</v>
      </c>
      <c r="H2" s="327"/>
      <c r="I2" s="327"/>
      <c r="J2" s="327"/>
      <c r="K2" s="327"/>
      <c r="L2" s="327"/>
      <c r="M2" s="327"/>
    </row>
    <row r="3" spans="1:13" s="319" customFormat="1" ht="20.25" customHeight="1">
      <c r="A3" s="328" t="s">
        <v>126</v>
      </c>
      <c r="B3" s="328"/>
      <c r="C3" s="328"/>
      <c r="D3" s="328" t="s">
        <v>34</v>
      </c>
      <c r="E3" s="328" t="s">
        <v>35</v>
      </c>
      <c r="F3" s="328" t="s">
        <v>36</v>
      </c>
      <c r="G3" s="329" t="s">
        <v>127</v>
      </c>
      <c r="H3" s="330" t="s">
        <v>128</v>
      </c>
      <c r="I3" s="330" t="s">
        <v>129</v>
      </c>
      <c r="J3" s="330" t="s">
        <v>130</v>
      </c>
      <c r="K3" s="330" t="s">
        <v>21</v>
      </c>
      <c r="L3" s="330" t="s">
        <v>131</v>
      </c>
      <c r="M3" s="331" t="s">
        <v>132</v>
      </c>
    </row>
    <row r="4" spans="1:13" s="342" customFormat="1">
      <c r="A4" s="332" t="s">
        <v>133</v>
      </c>
      <c r="B4" s="333"/>
      <c r="C4" s="334" t="s">
        <v>134</v>
      </c>
      <c r="D4" s="335" t="s">
        <v>135</v>
      </c>
      <c r="E4" s="336" t="s">
        <v>136</v>
      </c>
      <c r="F4" s="337">
        <v>0.2638888888888889</v>
      </c>
      <c r="G4" s="338" t="s">
        <v>137</v>
      </c>
      <c r="H4" s="339">
        <v>1.2</v>
      </c>
      <c r="I4" s="340">
        <v>2</v>
      </c>
      <c r="J4" s="339">
        <v>2.5</v>
      </c>
      <c r="K4" s="340">
        <v>2.8</v>
      </c>
      <c r="L4" s="339">
        <v>2.1</v>
      </c>
      <c r="M4" s="341">
        <v>2.4</v>
      </c>
    </row>
    <row r="5" spans="1:13" s="342" customFormat="1">
      <c r="A5" s="332"/>
      <c r="B5" s="333"/>
      <c r="C5" s="334" t="s">
        <v>134</v>
      </c>
      <c r="D5" s="343" t="s">
        <v>138</v>
      </c>
      <c r="E5" s="344" t="s">
        <v>136</v>
      </c>
      <c r="F5" s="345">
        <v>0.39583333333333331</v>
      </c>
      <c r="G5" s="346" t="s">
        <v>137</v>
      </c>
      <c r="H5" s="347">
        <v>1.2</v>
      </c>
      <c r="I5" s="348">
        <v>1.5</v>
      </c>
      <c r="J5" s="347">
        <v>1.7000000000000002</v>
      </c>
      <c r="K5" s="348">
        <v>2.2999999999999998</v>
      </c>
      <c r="L5" s="347">
        <v>1.2</v>
      </c>
      <c r="M5" s="349">
        <v>1.8</v>
      </c>
    </row>
    <row r="6" spans="1:13" s="342" customFormat="1">
      <c r="A6" s="334"/>
      <c r="B6" s="350"/>
      <c r="C6" s="334" t="s">
        <v>134</v>
      </c>
      <c r="D6" s="343" t="s">
        <v>139</v>
      </c>
      <c r="E6" s="351" t="s">
        <v>136</v>
      </c>
      <c r="F6" s="352">
        <v>0.5</v>
      </c>
      <c r="G6" s="353" t="s">
        <v>137</v>
      </c>
      <c r="H6" s="347">
        <v>1.4</v>
      </c>
      <c r="I6" s="348">
        <v>1.7000000000000002</v>
      </c>
      <c r="J6" s="347">
        <v>2.1</v>
      </c>
      <c r="K6" s="348">
        <v>2.7</v>
      </c>
      <c r="L6" s="347">
        <v>1.4</v>
      </c>
      <c r="M6" s="349">
        <v>1.9</v>
      </c>
    </row>
    <row r="7" spans="1:13" s="342" customFormat="1">
      <c r="A7" s="334"/>
      <c r="B7" s="350"/>
      <c r="C7" s="334" t="s">
        <v>134</v>
      </c>
      <c r="D7" s="343" t="s">
        <v>140</v>
      </c>
      <c r="E7" s="351" t="s">
        <v>136</v>
      </c>
      <c r="F7" s="352">
        <v>0.52083333333333337</v>
      </c>
      <c r="G7" s="353" t="s">
        <v>137</v>
      </c>
      <c r="H7" s="347">
        <v>1.7000000000000002</v>
      </c>
      <c r="I7" s="348">
        <v>2</v>
      </c>
      <c r="J7" s="347">
        <v>2.2999999999999998</v>
      </c>
      <c r="K7" s="348">
        <v>3.7</v>
      </c>
      <c r="L7" s="347">
        <v>1</v>
      </c>
      <c r="M7" s="349">
        <v>2</v>
      </c>
    </row>
    <row r="8" spans="1:13" s="342" customFormat="1">
      <c r="A8" s="354" t="s">
        <v>141</v>
      </c>
      <c r="B8" s="350"/>
      <c r="C8" s="334" t="s">
        <v>134</v>
      </c>
      <c r="D8" s="343" t="s">
        <v>56</v>
      </c>
      <c r="E8" s="351" t="s">
        <v>142</v>
      </c>
      <c r="F8" s="352">
        <v>0.52083333333333337</v>
      </c>
      <c r="G8" s="353" t="s">
        <v>137</v>
      </c>
      <c r="H8" s="347">
        <v>2.4</v>
      </c>
      <c r="I8" s="348">
        <v>2</v>
      </c>
      <c r="J8" s="347">
        <v>1.9</v>
      </c>
      <c r="K8" s="348">
        <v>2.6</v>
      </c>
      <c r="L8" s="347">
        <v>1.3</v>
      </c>
      <c r="M8" s="349">
        <v>1.9</v>
      </c>
    </row>
    <row r="9" spans="1:13" s="342" customFormat="1">
      <c r="A9" s="354"/>
      <c r="B9" s="350"/>
      <c r="C9" s="334" t="s">
        <v>134</v>
      </c>
      <c r="D9" s="343" t="s">
        <v>143</v>
      </c>
      <c r="E9" s="351" t="s">
        <v>136</v>
      </c>
      <c r="F9" s="352">
        <v>0.5625</v>
      </c>
      <c r="G9" s="353" t="s">
        <v>137</v>
      </c>
      <c r="H9" s="347">
        <v>1.9</v>
      </c>
      <c r="I9" s="348">
        <v>2.2999999999999998</v>
      </c>
      <c r="J9" s="347">
        <v>2.6</v>
      </c>
      <c r="K9" s="348">
        <v>4.2</v>
      </c>
      <c r="L9" s="347">
        <v>0.9</v>
      </c>
      <c r="M9" s="349">
        <v>2.1</v>
      </c>
    </row>
    <row r="10" spans="1:13" s="342" customFormat="1">
      <c r="A10" s="334" t="s">
        <v>144</v>
      </c>
      <c r="B10" s="350"/>
      <c r="C10" s="334" t="s">
        <v>134</v>
      </c>
      <c r="D10" s="355" t="s">
        <v>56</v>
      </c>
      <c r="E10" s="344" t="s">
        <v>142</v>
      </c>
      <c r="F10" s="345">
        <v>0.58333333333333337</v>
      </c>
      <c r="G10" s="346" t="s">
        <v>137</v>
      </c>
      <c r="H10" s="347">
        <v>2.2000000000000002</v>
      </c>
      <c r="I10" s="348">
        <v>2.2000000000000002</v>
      </c>
      <c r="J10" s="347">
        <v>2.4</v>
      </c>
      <c r="K10" s="348">
        <v>2.9</v>
      </c>
      <c r="L10" s="347">
        <v>1.8</v>
      </c>
      <c r="M10" s="349">
        <v>2.2999999999999998</v>
      </c>
    </row>
    <row r="11" spans="1:13" s="342" customFormat="1">
      <c r="A11" s="334"/>
      <c r="B11" s="350"/>
      <c r="C11" s="334" t="s">
        <v>134</v>
      </c>
      <c r="D11" s="343" t="s">
        <v>145</v>
      </c>
      <c r="E11" s="344" t="s">
        <v>136</v>
      </c>
      <c r="F11" s="352">
        <v>0.625</v>
      </c>
      <c r="G11" s="353" t="s">
        <v>137</v>
      </c>
      <c r="H11" s="347">
        <v>2</v>
      </c>
      <c r="I11" s="348">
        <v>2.2999999999999998</v>
      </c>
      <c r="J11" s="347">
        <v>2.5</v>
      </c>
      <c r="K11" s="348">
        <v>4.0999999999999996</v>
      </c>
      <c r="L11" s="347">
        <v>1</v>
      </c>
      <c r="M11" s="349">
        <v>2.2000000000000002</v>
      </c>
    </row>
    <row r="12" spans="1:13" s="342" customFormat="1">
      <c r="A12" s="334"/>
      <c r="B12" s="350"/>
      <c r="C12" s="334" t="s">
        <v>134</v>
      </c>
      <c r="D12" s="351" t="s">
        <v>146</v>
      </c>
      <c r="E12" s="351" t="s">
        <v>136</v>
      </c>
      <c r="F12" s="352">
        <v>0.66666666666666663</v>
      </c>
      <c r="G12" s="353" t="s">
        <v>137</v>
      </c>
      <c r="H12" s="356">
        <v>2</v>
      </c>
      <c r="I12" s="357">
        <v>2.1</v>
      </c>
      <c r="J12" s="356">
        <v>2.4</v>
      </c>
      <c r="K12" s="357">
        <v>3.6</v>
      </c>
      <c r="L12" s="356">
        <v>1.3</v>
      </c>
      <c r="M12" s="358">
        <v>2</v>
      </c>
    </row>
    <row r="13" spans="1:13" s="342" customFormat="1">
      <c r="A13" s="334" t="s">
        <v>147</v>
      </c>
      <c r="B13" s="333"/>
      <c r="C13" s="334" t="s">
        <v>134</v>
      </c>
      <c r="D13" s="359" t="s">
        <v>56</v>
      </c>
      <c r="E13" s="360" t="s">
        <v>142</v>
      </c>
      <c r="F13" s="361">
        <v>0.66666666666666663</v>
      </c>
      <c r="G13" s="362" t="s">
        <v>137</v>
      </c>
      <c r="H13" s="363">
        <v>2.1</v>
      </c>
      <c r="I13" s="364">
        <v>2</v>
      </c>
      <c r="J13" s="363">
        <v>2</v>
      </c>
      <c r="K13" s="364">
        <v>2</v>
      </c>
      <c r="L13" s="363">
        <v>2</v>
      </c>
      <c r="M13" s="365">
        <v>1.7000000000000002</v>
      </c>
    </row>
    <row r="14" spans="1:13" s="342" customFormat="1">
      <c r="A14" s="334"/>
      <c r="B14" s="333"/>
      <c r="C14" s="334" t="s">
        <v>134</v>
      </c>
      <c r="D14" s="366" t="s">
        <v>148</v>
      </c>
      <c r="E14" s="367" t="s">
        <v>136</v>
      </c>
      <c r="F14" s="368">
        <v>0.67361111111111127</v>
      </c>
      <c r="G14" s="369" t="s">
        <v>137</v>
      </c>
      <c r="H14" s="370">
        <v>1.3</v>
      </c>
      <c r="I14" s="371">
        <v>1.8</v>
      </c>
      <c r="J14" s="370">
        <v>2</v>
      </c>
      <c r="K14" s="371">
        <v>2.8</v>
      </c>
      <c r="L14" s="370">
        <v>1.3</v>
      </c>
      <c r="M14" s="372">
        <v>1.8</v>
      </c>
    </row>
    <row r="15" spans="1:13" s="342" customFormat="1">
      <c r="A15" s="373"/>
      <c r="B15" s="350"/>
      <c r="C15" s="334" t="s">
        <v>134</v>
      </c>
      <c r="D15" s="374" t="s">
        <v>149</v>
      </c>
      <c r="E15" s="367" t="s">
        <v>136</v>
      </c>
      <c r="F15" s="375">
        <v>0.70833333333333337</v>
      </c>
      <c r="G15" s="376" t="s">
        <v>137</v>
      </c>
      <c r="H15" s="377">
        <v>1.6</v>
      </c>
      <c r="I15" s="378">
        <v>2</v>
      </c>
      <c r="J15" s="377">
        <v>2.4</v>
      </c>
      <c r="K15" s="379">
        <v>3.8</v>
      </c>
      <c r="L15" s="377">
        <v>1</v>
      </c>
      <c r="M15" s="349">
        <v>1.8</v>
      </c>
    </row>
    <row r="16" spans="1:13" s="342" customFormat="1">
      <c r="A16" s="373"/>
      <c r="B16" s="350"/>
      <c r="C16" s="334" t="s">
        <v>134</v>
      </c>
      <c r="D16" s="374" t="s">
        <v>150</v>
      </c>
      <c r="E16" s="367" t="s">
        <v>136</v>
      </c>
      <c r="F16" s="375">
        <v>0.75</v>
      </c>
      <c r="G16" s="376" t="s">
        <v>63</v>
      </c>
      <c r="H16" s="377">
        <v>2.4</v>
      </c>
      <c r="I16" s="378">
        <v>3</v>
      </c>
      <c r="J16" s="377">
        <v>3.5</v>
      </c>
      <c r="K16" s="379">
        <v>4.3</v>
      </c>
      <c r="L16" s="377">
        <v>2.8</v>
      </c>
      <c r="M16" s="349">
        <v>3.4</v>
      </c>
    </row>
    <row r="17" spans="1:13" s="342" customFormat="1">
      <c r="A17" s="373"/>
      <c r="B17" s="350"/>
      <c r="C17" s="334" t="s">
        <v>134</v>
      </c>
      <c r="D17" s="374" t="s">
        <v>151</v>
      </c>
      <c r="E17" s="367" t="s">
        <v>136</v>
      </c>
      <c r="F17" s="375">
        <v>0.79166666666666663</v>
      </c>
      <c r="G17" s="376" t="s">
        <v>63</v>
      </c>
      <c r="H17" s="377">
        <v>4.2</v>
      </c>
      <c r="I17" s="378">
        <v>5.5</v>
      </c>
      <c r="J17" s="377">
        <v>6.5</v>
      </c>
      <c r="K17" s="379">
        <v>7.6</v>
      </c>
      <c r="L17" s="377">
        <v>5.4</v>
      </c>
      <c r="M17" s="349">
        <v>6.2</v>
      </c>
    </row>
    <row r="18" spans="1:13" s="342" customFormat="1">
      <c r="A18" s="373" t="s">
        <v>152</v>
      </c>
      <c r="B18" s="350"/>
      <c r="C18" s="334" t="s">
        <v>134</v>
      </c>
      <c r="D18" s="374" t="s">
        <v>153</v>
      </c>
      <c r="E18" s="367" t="s">
        <v>136</v>
      </c>
      <c r="F18" s="375">
        <v>0.83333333333333337</v>
      </c>
      <c r="G18" s="376" t="s">
        <v>63</v>
      </c>
      <c r="H18" s="377">
        <v>4</v>
      </c>
      <c r="I18" s="378">
        <v>6.2</v>
      </c>
      <c r="J18" s="377">
        <v>7</v>
      </c>
      <c r="K18" s="379">
        <v>8.3000000000000007</v>
      </c>
      <c r="L18" s="377">
        <v>5.7</v>
      </c>
      <c r="M18" s="349">
        <v>7</v>
      </c>
    </row>
    <row r="19" spans="1:13" s="342" customFormat="1">
      <c r="A19" s="334" t="s">
        <v>154</v>
      </c>
      <c r="B19" s="350"/>
      <c r="C19" s="334" t="s">
        <v>134</v>
      </c>
      <c r="D19" s="374" t="s">
        <v>155</v>
      </c>
      <c r="E19" s="367" t="s">
        <v>156</v>
      </c>
      <c r="F19" s="375">
        <v>0.83333333333333337</v>
      </c>
      <c r="G19" s="376" t="s">
        <v>63</v>
      </c>
      <c r="H19" s="377">
        <v>7.3</v>
      </c>
      <c r="I19" s="378">
        <v>9.5</v>
      </c>
      <c r="J19" s="377">
        <v>10.4</v>
      </c>
      <c r="K19" s="379">
        <v>13</v>
      </c>
      <c r="L19" s="377">
        <v>7.9</v>
      </c>
      <c r="M19" s="358">
        <v>11</v>
      </c>
    </row>
    <row r="20" spans="1:13" s="342" customFormat="1">
      <c r="A20" s="380" t="s">
        <v>157</v>
      </c>
      <c r="B20" s="350"/>
      <c r="C20" s="334" t="s">
        <v>134</v>
      </c>
      <c r="D20" s="381" t="s">
        <v>158</v>
      </c>
      <c r="E20" s="367" t="s">
        <v>136</v>
      </c>
      <c r="F20" s="375">
        <v>0.875</v>
      </c>
      <c r="G20" s="369" t="s">
        <v>63</v>
      </c>
      <c r="H20" s="382">
        <v>8.6</v>
      </c>
      <c r="I20" s="383">
        <v>10</v>
      </c>
      <c r="J20" s="382">
        <v>10.6</v>
      </c>
      <c r="K20" s="384">
        <v>13</v>
      </c>
      <c r="L20" s="382">
        <v>8.1999999999999993</v>
      </c>
      <c r="M20" s="349">
        <v>11.3</v>
      </c>
    </row>
    <row r="21" spans="1:13" s="342" customFormat="1">
      <c r="A21" s="380" t="s">
        <v>152</v>
      </c>
      <c r="B21" s="350"/>
      <c r="C21" s="334" t="s">
        <v>134</v>
      </c>
      <c r="D21" s="381" t="s">
        <v>159</v>
      </c>
      <c r="E21" s="367" t="s">
        <v>136</v>
      </c>
      <c r="F21" s="375">
        <v>0.875</v>
      </c>
      <c r="G21" s="369" t="s">
        <v>63</v>
      </c>
      <c r="H21" s="382">
        <v>3.5</v>
      </c>
      <c r="I21" s="383">
        <v>6</v>
      </c>
      <c r="J21" s="382">
        <v>6.6</v>
      </c>
      <c r="K21" s="384">
        <v>7.1</v>
      </c>
      <c r="L21" s="382">
        <v>6.1</v>
      </c>
      <c r="M21" s="349">
        <v>6.6</v>
      </c>
    </row>
    <row r="22" spans="1:13" s="342" customFormat="1">
      <c r="A22" s="380" t="s">
        <v>160</v>
      </c>
      <c r="B22" s="350"/>
      <c r="C22" s="334" t="s">
        <v>134</v>
      </c>
      <c r="D22" s="381" t="s">
        <v>76</v>
      </c>
      <c r="E22" s="385" t="s">
        <v>136</v>
      </c>
      <c r="F22" s="375">
        <v>0.91666666666666663</v>
      </c>
      <c r="G22" s="369" t="s">
        <v>63</v>
      </c>
      <c r="H22" s="382">
        <v>3.5</v>
      </c>
      <c r="I22" s="383">
        <v>4.9000000000000004</v>
      </c>
      <c r="J22" s="382">
        <v>5.7</v>
      </c>
      <c r="K22" s="384">
        <v>6.4</v>
      </c>
      <c r="L22" s="382">
        <v>5</v>
      </c>
      <c r="M22" s="349">
        <v>5.8</v>
      </c>
    </row>
    <row r="23" spans="1:13" s="342" customFormat="1">
      <c r="A23" s="334" t="s">
        <v>161</v>
      </c>
      <c r="B23" s="350"/>
      <c r="C23" s="334" t="s">
        <v>134</v>
      </c>
      <c r="D23" s="386" t="s">
        <v>162</v>
      </c>
      <c r="E23" s="387" t="s">
        <v>163</v>
      </c>
      <c r="F23" s="388">
        <v>0.91666666666666663</v>
      </c>
      <c r="G23" s="389" t="s">
        <v>63</v>
      </c>
      <c r="H23" s="390">
        <v>6.6</v>
      </c>
      <c r="I23" s="391">
        <v>8.5</v>
      </c>
      <c r="J23" s="390">
        <v>9.3000000000000007</v>
      </c>
      <c r="K23" s="391">
        <v>11.6</v>
      </c>
      <c r="L23" s="390">
        <v>7</v>
      </c>
      <c r="M23" s="392">
        <v>9.8000000000000007</v>
      </c>
    </row>
    <row r="24" spans="1:13" s="342" customFormat="1">
      <c r="A24" s="334" t="s">
        <v>164</v>
      </c>
      <c r="B24" s="350"/>
      <c r="C24" s="334" t="s">
        <v>134</v>
      </c>
      <c r="D24" s="393" t="s">
        <v>165</v>
      </c>
      <c r="E24" s="394" t="s">
        <v>142</v>
      </c>
      <c r="F24" s="395">
        <v>0.91666666666666663</v>
      </c>
      <c r="G24" s="396" t="s">
        <v>63</v>
      </c>
      <c r="H24" s="397">
        <v>3.8</v>
      </c>
      <c r="I24" s="398">
        <v>4.9000000000000004</v>
      </c>
      <c r="J24" s="397">
        <v>5.4</v>
      </c>
      <c r="K24" s="398">
        <v>6.7</v>
      </c>
      <c r="L24" s="397">
        <v>4.0999999999999996</v>
      </c>
      <c r="M24" s="365">
        <v>5.7</v>
      </c>
    </row>
    <row r="25" spans="1:13" s="342" customFormat="1">
      <c r="A25" s="334" t="s">
        <v>160</v>
      </c>
      <c r="B25" s="350"/>
      <c r="C25" s="334" t="s">
        <v>134</v>
      </c>
      <c r="D25" s="399" t="s">
        <v>166</v>
      </c>
      <c r="E25" s="400" t="s">
        <v>136</v>
      </c>
      <c r="F25" s="401">
        <v>0.9375</v>
      </c>
      <c r="G25" s="402" t="s">
        <v>63</v>
      </c>
      <c r="H25" s="403">
        <v>2.8</v>
      </c>
      <c r="I25" s="404">
        <v>3.6</v>
      </c>
      <c r="J25" s="403">
        <v>3.9</v>
      </c>
      <c r="K25" s="404">
        <v>4.2</v>
      </c>
      <c r="L25" s="403">
        <v>3.7</v>
      </c>
      <c r="M25" s="405">
        <v>4.3</v>
      </c>
    </row>
    <row r="26" spans="1:13" s="342" customFormat="1">
      <c r="A26" s="334" t="s">
        <v>161</v>
      </c>
      <c r="B26" s="350"/>
      <c r="C26" s="334" t="s">
        <v>134</v>
      </c>
      <c r="D26" s="336" t="s">
        <v>76</v>
      </c>
      <c r="E26" s="344" t="s">
        <v>136</v>
      </c>
      <c r="F26" s="406">
        <v>0.95833333333333315</v>
      </c>
      <c r="G26" s="407" t="s">
        <v>63</v>
      </c>
      <c r="H26" s="408">
        <v>3.4</v>
      </c>
      <c r="I26" s="340">
        <v>4</v>
      </c>
      <c r="J26" s="408">
        <v>4.5</v>
      </c>
      <c r="K26" s="409">
        <v>4.9000000000000004</v>
      </c>
      <c r="L26" s="408">
        <v>4.0999999999999996</v>
      </c>
      <c r="M26" s="341">
        <v>4.7</v>
      </c>
    </row>
    <row r="27" spans="1:13" s="342" customFormat="1">
      <c r="A27" s="373"/>
      <c r="B27" s="350"/>
      <c r="C27" s="334" t="s">
        <v>134</v>
      </c>
      <c r="D27" s="344" t="s">
        <v>58</v>
      </c>
      <c r="E27" s="344" t="s">
        <v>136</v>
      </c>
      <c r="F27" s="406">
        <v>0.97916666666666663</v>
      </c>
      <c r="G27" s="410" t="s">
        <v>63</v>
      </c>
      <c r="H27" s="411">
        <v>1.7000000000000002</v>
      </c>
      <c r="I27" s="348">
        <v>2.2000000000000002</v>
      </c>
      <c r="J27" s="411">
        <v>2.6</v>
      </c>
      <c r="K27" s="412">
        <v>2.6</v>
      </c>
      <c r="L27" s="411">
        <v>2.5</v>
      </c>
      <c r="M27" s="349">
        <v>2.6</v>
      </c>
    </row>
    <row r="28" spans="1:13" s="342" customFormat="1">
      <c r="A28" s="334"/>
      <c r="B28" s="350"/>
      <c r="C28" s="334" t="s">
        <v>134</v>
      </c>
      <c r="D28" s="344" t="s">
        <v>58</v>
      </c>
      <c r="E28" s="344" t="s">
        <v>136</v>
      </c>
      <c r="F28" s="406">
        <v>2.0833333333333332E-2</v>
      </c>
      <c r="G28" s="413" t="s">
        <v>137</v>
      </c>
      <c r="H28" s="347">
        <v>0.7</v>
      </c>
      <c r="I28" s="348">
        <v>1.2</v>
      </c>
      <c r="J28" s="411">
        <v>1.3</v>
      </c>
      <c r="K28" s="412">
        <v>1.2</v>
      </c>
      <c r="L28" s="411">
        <v>1.4</v>
      </c>
      <c r="M28" s="349">
        <v>1.5</v>
      </c>
    </row>
    <row r="29" spans="1:13" s="342" customFormat="1">
      <c r="A29" s="334"/>
      <c r="B29" s="350"/>
      <c r="C29" s="334" t="s">
        <v>134</v>
      </c>
      <c r="D29" s="344" t="s">
        <v>58</v>
      </c>
      <c r="E29" s="344" t="s">
        <v>81</v>
      </c>
      <c r="F29" s="406">
        <v>0.29166666666666669</v>
      </c>
      <c r="G29" s="410" t="s">
        <v>137</v>
      </c>
      <c r="H29" s="411">
        <v>0.2</v>
      </c>
      <c r="I29" s="348">
        <v>0.5</v>
      </c>
      <c r="J29" s="411">
        <v>0.5</v>
      </c>
      <c r="K29" s="412">
        <v>0.7</v>
      </c>
      <c r="L29" s="411">
        <v>0.4</v>
      </c>
      <c r="M29" s="349">
        <v>0.5</v>
      </c>
    </row>
    <row r="30" spans="1:13" s="342" customFormat="1">
      <c r="A30" s="373"/>
      <c r="B30" s="350"/>
      <c r="C30" s="334" t="s">
        <v>134</v>
      </c>
      <c r="D30" s="344" t="s">
        <v>167</v>
      </c>
      <c r="E30" s="344" t="s">
        <v>81</v>
      </c>
      <c r="F30" s="406">
        <v>0.3298611111111111</v>
      </c>
      <c r="G30" s="410" t="s">
        <v>137</v>
      </c>
      <c r="H30" s="411">
        <v>1.3</v>
      </c>
      <c r="I30" s="348">
        <v>1.7000000000000002</v>
      </c>
      <c r="J30" s="411">
        <v>2.1</v>
      </c>
      <c r="K30" s="412">
        <v>2.5</v>
      </c>
      <c r="L30" s="411">
        <v>1.7000000000000002</v>
      </c>
      <c r="M30" s="349">
        <v>2</v>
      </c>
    </row>
    <row r="31" spans="1:13" s="342" customFormat="1">
      <c r="A31" s="373"/>
      <c r="B31" s="350"/>
      <c r="C31" s="334" t="s">
        <v>134</v>
      </c>
      <c r="D31" s="344" t="s">
        <v>168</v>
      </c>
      <c r="E31" s="344" t="s">
        <v>81</v>
      </c>
      <c r="F31" s="406">
        <v>0.45833333333333331</v>
      </c>
      <c r="G31" s="410" t="s">
        <v>137</v>
      </c>
      <c r="H31" s="411">
        <v>1.2</v>
      </c>
      <c r="I31" s="348">
        <v>1.8</v>
      </c>
      <c r="J31" s="411">
        <v>2.1</v>
      </c>
      <c r="K31" s="412">
        <v>2.8</v>
      </c>
      <c r="L31" s="411">
        <v>1.5</v>
      </c>
      <c r="M31" s="349">
        <v>1.9</v>
      </c>
    </row>
    <row r="32" spans="1:13" s="342" customFormat="1">
      <c r="A32" s="373"/>
      <c r="B32" s="350"/>
      <c r="C32" s="334" t="s">
        <v>134</v>
      </c>
      <c r="D32" s="344" t="s">
        <v>139</v>
      </c>
      <c r="E32" s="344" t="s">
        <v>81</v>
      </c>
      <c r="F32" s="406">
        <v>0.5</v>
      </c>
      <c r="G32" s="410" t="s">
        <v>137</v>
      </c>
      <c r="H32" s="411">
        <v>1.5</v>
      </c>
      <c r="I32" s="348">
        <v>1.8</v>
      </c>
      <c r="J32" s="411">
        <v>2</v>
      </c>
      <c r="K32" s="412">
        <v>2.4</v>
      </c>
      <c r="L32" s="411">
        <v>1.6</v>
      </c>
      <c r="M32" s="349">
        <v>1.8</v>
      </c>
    </row>
    <row r="33" spans="1:13" s="342" customFormat="1">
      <c r="A33" s="373"/>
      <c r="B33" s="350"/>
      <c r="C33" s="334" t="s">
        <v>134</v>
      </c>
      <c r="D33" s="351" t="s">
        <v>169</v>
      </c>
      <c r="E33" s="344" t="s">
        <v>81</v>
      </c>
      <c r="F33" s="414">
        <v>0.52083333333333337</v>
      </c>
      <c r="G33" s="415" t="s">
        <v>137</v>
      </c>
      <c r="H33" s="416">
        <v>1.4</v>
      </c>
      <c r="I33" s="357">
        <v>1.7000000000000002</v>
      </c>
      <c r="J33" s="416">
        <v>1.9</v>
      </c>
      <c r="K33" s="417">
        <v>2.2999999999999998</v>
      </c>
      <c r="L33" s="416">
        <v>1.6</v>
      </c>
      <c r="M33" s="358">
        <v>1.7000000000000002</v>
      </c>
    </row>
    <row r="34" spans="1:13" s="342" customFormat="1">
      <c r="A34" s="334"/>
      <c r="B34" s="350"/>
      <c r="C34" s="334" t="s">
        <v>134</v>
      </c>
      <c r="D34" s="418" t="s">
        <v>56</v>
      </c>
      <c r="E34" s="360" t="s">
        <v>81</v>
      </c>
      <c r="F34" s="419">
        <v>0.54166666666666663</v>
      </c>
      <c r="G34" s="420" t="s">
        <v>137</v>
      </c>
      <c r="H34" s="421">
        <v>1.8</v>
      </c>
      <c r="I34" s="364">
        <v>1.9</v>
      </c>
      <c r="J34" s="421">
        <v>2</v>
      </c>
      <c r="K34" s="422">
        <v>2.2000000000000002</v>
      </c>
      <c r="L34" s="421">
        <v>1.8</v>
      </c>
      <c r="M34" s="365">
        <v>2.1</v>
      </c>
    </row>
    <row r="35" spans="1:13" s="342" customFormat="1">
      <c r="A35" s="334"/>
      <c r="B35" s="350"/>
      <c r="C35" s="334" t="s">
        <v>134</v>
      </c>
      <c r="D35" s="366" t="s">
        <v>56</v>
      </c>
      <c r="E35" s="385" t="s">
        <v>81</v>
      </c>
      <c r="F35" s="423">
        <v>0.625</v>
      </c>
      <c r="G35" s="424" t="s">
        <v>137</v>
      </c>
      <c r="H35" s="382">
        <v>1.4</v>
      </c>
      <c r="I35" s="384">
        <v>1.6</v>
      </c>
      <c r="J35" s="425">
        <v>1.7000000000000002</v>
      </c>
      <c r="K35" s="426">
        <v>2</v>
      </c>
      <c r="L35" s="425">
        <v>1.5</v>
      </c>
      <c r="M35" s="349">
        <v>1.7000000000000002</v>
      </c>
    </row>
    <row r="36" spans="1:13" s="342" customFormat="1">
      <c r="A36" s="334"/>
      <c r="B36" s="350"/>
      <c r="C36" s="334" t="s">
        <v>134</v>
      </c>
      <c r="D36" s="427" t="s">
        <v>170</v>
      </c>
      <c r="E36" s="385" t="s">
        <v>81</v>
      </c>
      <c r="F36" s="423">
        <v>0.70833333333333337</v>
      </c>
      <c r="G36" s="428" t="s">
        <v>137</v>
      </c>
      <c r="H36" s="425">
        <v>1.3</v>
      </c>
      <c r="I36" s="384">
        <v>1.4</v>
      </c>
      <c r="J36" s="425">
        <v>1.8</v>
      </c>
      <c r="K36" s="426">
        <v>2.6</v>
      </c>
      <c r="L36" s="425">
        <v>1</v>
      </c>
      <c r="M36" s="349">
        <v>1.4</v>
      </c>
    </row>
    <row r="37" spans="1:13" s="342" customFormat="1">
      <c r="A37" s="334"/>
      <c r="B37" s="350"/>
      <c r="C37" s="334" t="s">
        <v>134</v>
      </c>
      <c r="D37" s="429" t="s">
        <v>171</v>
      </c>
      <c r="E37" s="430" t="s">
        <v>81</v>
      </c>
      <c r="F37" s="431">
        <v>0.75</v>
      </c>
      <c r="G37" s="428" t="s">
        <v>63</v>
      </c>
      <c r="H37" s="411">
        <v>1.3</v>
      </c>
      <c r="I37" s="348">
        <v>1.8</v>
      </c>
      <c r="J37" s="411">
        <v>2.1</v>
      </c>
      <c r="K37" s="412">
        <v>2.9</v>
      </c>
      <c r="L37" s="411">
        <v>1.3</v>
      </c>
      <c r="M37" s="349">
        <v>1.8</v>
      </c>
    </row>
    <row r="38" spans="1:13" s="342" customFormat="1">
      <c r="A38" s="334"/>
      <c r="B38" s="350"/>
      <c r="C38" s="334" t="s">
        <v>134</v>
      </c>
      <c r="D38" s="432" t="s">
        <v>151</v>
      </c>
      <c r="E38" s="433" t="s">
        <v>81</v>
      </c>
      <c r="F38" s="434">
        <v>0.79166666666666663</v>
      </c>
      <c r="G38" s="435" t="s">
        <v>63</v>
      </c>
      <c r="H38" s="416">
        <v>2</v>
      </c>
      <c r="I38" s="357">
        <v>3.2</v>
      </c>
      <c r="J38" s="416">
        <v>3.6</v>
      </c>
      <c r="K38" s="417">
        <v>4.2</v>
      </c>
      <c r="L38" s="416">
        <v>3.1</v>
      </c>
      <c r="M38" s="358">
        <v>3.2</v>
      </c>
    </row>
    <row r="39" spans="1:13" s="342" customFormat="1">
      <c r="A39" s="334"/>
      <c r="B39" s="350"/>
      <c r="C39" s="334" t="s">
        <v>134</v>
      </c>
      <c r="D39" s="436" t="s">
        <v>172</v>
      </c>
      <c r="E39" s="436" t="s">
        <v>81</v>
      </c>
      <c r="F39" s="437">
        <v>0.8125</v>
      </c>
      <c r="G39" s="438" t="s">
        <v>63</v>
      </c>
      <c r="H39" s="439">
        <v>2.7</v>
      </c>
      <c r="I39" s="440">
        <v>3.2</v>
      </c>
      <c r="J39" s="439">
        <v>3.5</v>
      </c>
      <c r="K39" s="441">
        <v>4.3</v>
      </c>
      <c r="L39" s="439">
        <v>2.7</v>
      </c>
      <c r="M39" s="442">
        <v>3.2</v>
      </c>
    </row>
    <row r="40" spans="1:13" s="342" customFormat="1">
      <c r="A40" s="373" t="s">
        <v>173</v>
      </c>
      <c r="B40" s="350"/>
      <c r="C40" s="334" t="s">
        <v>134</v>
      </c>
      <c r="D40" s="443" t="s">
        <v>56</v>
      </c>
      <c r="E40" s="443" t="s">
        <v>81</v>
      </c>
      <c r="F40" s="444">
        <v>0.83333333333333337</v>
      </c>
      <c r="G40" s="407" t="s">
        <v>63</v>
      </c>
      <c r="H40" s="445">
        <v>2.9</v>
      </c>
      <c r="I40" s="446">
        <v>3.5</v>
      </c>
      <c r="J40" s="445">
        <v>3.6</v>
      </c>
      <c r="K40" s="447">
        <v>3.9</v>
      </c>
      <c r="L40" s="445">
        <v>3.3</v>
      </c>
      <c r="M40" s="372">
        <v>3.7</v>
      </c>
    </row>
    <row r="41" spans="1:13" s="342" customFormat="1">
      <c r="A41" s="373" t="s">
        <v>174</v>
      </c>
      <c r="B41" s="350"/>
      <c r="C41" s="334" t="s">
        <v>134</v>
      </c>
      <c r="D41" s="344" t="s">
        <v>175</v>
      </c>
      <c r="E41" s="443" t="s">
        <v>81</v>
      </c>
      <c r="F41" s="444">
        <v>0.83333333333333337</v>
      </c>
      <c r="G41" s="407" t="s">
        <v>63</v>
      </c>
      <c r="H41" s="411">
        <v>6.9</v>
      </c>
      <c r="I41" s="348">
        <v>11</v>
      </c>
      <c r="J41" s="411">
        <v>12.1</v>
      </c>
      <c r="K41" s="412">
        <v>12.7</v>
      </c>
      <c r="L41" s="411">
        <v>11.5</v>
      </c>
      <c r="M41" s="349">
        <v>12.7</v>
      </c>
    </row>
    <row r="42" spans="1:13" s="342" customFormat="1">
      <c r="A42" s="373" t="s">
        <v>176</v>
      </c>
      <c r="B42" s="350"/>
      <c r="C42" s="334" t="s">
        <v>134</v>
      </c>
      <c r="D42" s="344" t="s">
        <v>56</v>
      </c>
      <c r="E42" s="344" t="s">
        <v>81</v>
      </c>
      <c r="F42" s="406">
        <v>0.92708333333333315</v>
      </c>
      <c r="G42" s="413" t="s">
        <v>63</v>
      </c>
      <c r="H42" s="347">
        <v>2.7</v>
      </c>
      <c r="I42" s="348">
        <v>3.5</v>
      </c>
      <c r="J42" s="411">
        <v>3.7</v>
      </c>
      <c r="K42" s="412">
        <v>3.6</v>
      </c>
      <c r="L42" s="411">
        <v>3.7</v>
      </c>
      <c r="M42" s="349">
        <v>4.0999999999999996</v>
      </c>
    </row>
    <row r="43" spans="1:13" s="342" customFormat="1">
      <c r="A43" s="373"/>
      <c r="B43" s="350"/>
      <c r="C43" s="334" t="s">
        <v>134</v>
      </c>
      <c r="D43" s="344" t="s">
        <v>177</v>
      </c>
      <c r="E43" s="344" t="s">
        <v>81</v>
      </c>
      <c r="F43" s="406">
        <v>2.0833333333333332E-2</v>
      </c>
      <c r="G43" s="410" t="s">
        <v>137</v>
      </c>
      <c r="H43" s="411">
        <v>0.9</v>
      </c>
      <c r="I43" s="348">
        <v>1</v>
      </c>
      <c r="J43" s="411">
        <v>1.1000000000000001</v>
      </c>
      <c r="K43" s="412">
        <v>0.8</v>
      </c>
      <c r="L43" s="411">
        <v>1.3</v>
      </c>
      <c r="M43" s="349">
        <v>1.1000000000000001</v>
      </c>
    </row>
    <row r="44" spans="1:13" s="342" customFormat="1">
      <c r="A44" s="373"/>
      <c r="B44" s="350"/>
      <c r="C44" s="334" t="s">
        <v>134</v>
      </c>
      <c r="D44" s="344" t="s">
        <v>58</v>
      </c>
      <c r="E44" s="344" t="s">
        <v>89</v>
      </c>
      <c r="F44" s="406">
        <v>0.29166666666666669</v>
      </c>
      <c r="G44" s="410" t="s">
        <v>137</v>
      </c>
      <c r="H44" s="411">
        <v>0.2</v>
      </c>
      <c r="I44" s="348">
        <v>0.5</v>
      </c>
      <c r="J44" s="411">
        <v>0.60000000000000009</v>
      </c>
      <c r="K44" s="412">
        <v>0.60000000000000009</v>
      </c>
      <c r="L44" s="411">
        <v>0.60000000000000009</v>
      </c>
      <c r="M44" s="349">
        <v>0.60000000000000009</v>
      </c>
    </row>
    <row r="45" spans="1:13" s="342" customFormat="1">
      <c r="A45" s="373"/>
      <c r="B45" s="350"/>
      <c r="C45" s="334" t="s">
        <v>134</v>
      </c>
      <c r="D45" s="344" t="s">
        <v>167</v>
      </c>
      <c r="E45" s="344" t="s">
        <v>89</v>
      </c>
      <c r="F45" s="406">
        <v>0.3298611111111111</v>
      </c>
      <c r="G45" s="410" t="s">
        <v>137</v>
      </c>
      <c r="H45" s="411">
        <v>1.3</v>
      </c>
      <c r="I45" s="348">
        <v>1.7000000000000002</v>
      </c>
      <c r="J45" s="411">
        <v>2.1</v>
      </c>
      <c r="K45" s="412">
        <v>2.6</v>
      </c>
      <c r="L45" s="411">
        <v>1.7000000000000002</v>
      </c>
      <c r="M45" s="349">
        <v>1.9</v>
      </c>
    </row>
    <row r="46" spans="1:13" s="342" customFormat="1">
      <c r="A46" s="373"/>
      <c r="B46" s="350"/>
      <c r="C46" s="334" t="s">
        <v>134</v>
      </c>
      <c r="D46" s="443" t="s">
        <v>168</v>
      </c>
      <c r="E46" s="344" t="s">
        <v>89</v>
      </c>
      <c r="F46" s="406">
        <v>0.45833333333333331</v>
      </c>
      <c r="G46" s="410" t="s">
        <v>137</v>
      </c>
      <c r="H46" s="411">
        <v>1.6</v>
      </c>
      <c r="I46" s="348">
        <v>2.1</v>
      </c>
      <c r="J46" s="411">
        <v>2.5</v>
      </c>
      <c r="K46" s="412">
        <v>3.2</v>
      </c>
      <c r="L46" s="411">
        <v>1.7000000000000002</v>
      </c>
      <c r="M46" s="349">
        <v>2.2999999999999998</v>
      </c>
    </row>
    <row r="47" spans="1:13" s="342" customFormat="1">
      <c r="A47" s="380"/>
      <c r="B47" s="350"/>
      <c r="C47" s="334" t="s">
        <v>134</v>
      </c>
      <c r="D47" s="448" t="s">
        <v>139</v>
      </c>
      <c r="E47" s="449" t="s">
        <v>89</v>
      </c>
      <c r="F47" s="450">
        <v>0.5</v>
      </c>
      <c r="G47" s="451" t="s">
        <v>137</v>
      </c>
      <c r="H47" s="452">
        <v>1.9</v>
      </c>
      <c r="I47" s="398">
        <v>2.4</v>
      </c>
      <c r="J47" s="452">
        <v>2.9</v>
      </c>
      <c r="K47" s="453">
        <v>3.6</v>
      </c>
      <c r="L47" s="452">
        <v>2.2999999999999998</v>
      </c>
      <c r="M47" s="365">
        <v>2.6</v>
      </c>
    </row>
    <row r="48" spans="1:13" s="342" customFormat="1">
      <c r="A48" s="454"/>
      <c r="B48" s="350"/>
      <c r="C48" s="334" t="s">
        <v>134</v>
      </c>
      <c r="D48" s="455" t="s">
        <v>56</v>
      </c>
      <c r="E48" s="456" t="s">
        <v>89</v>
      </c>
      <c r="F48" s="457">
        <v>0.52083333333333337</v>
      </c>
      <c r="G48" s="458" t="s">
        <v>137</v>
      </c>
      <c r="H48" s="445">
        <v>1.5</v>
      </c>
      <c r="I48" s="446">
        <v>2</v>
      </c>
      <c r="J48" s="445">
        <v>2.2999999999999998</v>
      </c>
      <c r="K48" s="447">
        <v>3.1</v>
      </c>
      <c r="L48" s="445">
        <v>1.6</v>
      </c>
      <c r="M48" s="372">
        <v>2.2000000000000002</v>
      </c>
    </row>
    <row r="49" spans="1:13">
      <c r="A49" s="373"/>
      <c r="B49" s="459"/>
      <c r="C49" s="334" t="s">
        <v>134</v>
      </c>
      <c r="D49" s="429" t="s">
        <v>56</v>
      </c>
      <c r="E49" s="430" t="s">
        <v>89</v>
      </c>
      <c r="F49" s="431">
        <v>0.59375</v>
      </c>
      <c r="G49" s="460" t="s">
        <v>137</v>
      </c>
      <c r="H49" s="411">
        <v>1.5</v>
      </c>
      <c r="I49" s="348">
        <v>2</v>
      </c>
      <c r="J49" s="411">
        <v>2.4</v>
      </c>
      <c r="K49" s="412">
        <v>3.3</v>
      </c>
      <c r="L49" s="411">
        <v>1.5</v>
      </c>
      <c r="M49" s="349">
        <v>2.2000000000000002</v>
      </c>
    </row>
    <row r="50" spans="1:13">
      <c r="A50" s="373"/>
      <c r="B50" s="459"/>
      <c r="C50" s="334" t="s">
        <v>134</v>
      </c>
      <c r="D50" s="461" t="s">
        <v>170</v>
      </c>
      <c r="E50" s="462" t="s">
        <v>89</v>
      </c>
      <c r="F50" s="463">
        <v>0.66666666666666663</v>
      </c>
      <c r="G50" s="464" t="s">
        <v>137</v>
      </c>
      <c r="H50" s="465">
        <v>1.4</v>
      </c>
      <c r="I50" s="466">
        <v>1.6</v>
      </c>
      <c r="J50" s="465">
        <v>2</v>
      </c>
      <c r="K50" s="467">
        <v>2.9</v>
      </c>
      <c r="L50" s="465">
        <v>1.2</v>
      </c>
      <c r="M50" s="468">
        <v>1.6</v>
      </c>
    </row>
    <row r="51" spans="1:13">
      <c r="A51" s="334"/>
      <c r="B51" s="459"/>
      <c r="C51" s="334" t="s">
        <v>134</v>
      </c>
      <c r="D51" s="400" t="s">
        <v>56</v>
      </c>
      <c r="E51" s="400" t="s">
        <v>89</v>
      </c>
      <c r="F51" s="469">
        <v>0.70833333333333337</v>
      </c>
      <c r="G51" s="470" t="s">
        <v>137</v>
      </c>
      <c r="H51" s="403">
        <v>1.6</v>
      </c>
      <c r="I51" s="404">
        <v>2.1</v>
      </c>
      <c r="J51" s="471">
        <v>2.5</v>
      </c>
      <c r="K51" s="472">
        <v>3.4</v>
      </c>
      <c r="L51" s="471">
        <v>1.6</v>
      </c>
      <c r="M51" s="405">
        <v>2.4</v>
      </c>
    </row>
    <row r="52" spans="1:13">
      <c r="A52" s="334"/>
      <c r="B52" s="459"/>
      <c r="C52" s="334" t="s">
        <v>134</v>
      </c>
      <c r="D52" s="336" t="s">
        <v>151</v>
      </c>
      <c r="E52" s="473" t="s">
        <v>89</v>
      </c>
      <c r="F52" s="474">
        <v>0.79166666666666663</v>
      </c>
      <c r="G52" s="475" t="s">
        <v>63</v>
      </c>
      <c r="H52" s="476">
        <v>3.5</v>
      </c>
      <c r="I52" s="477">
        <v>4.8</v>
      </c>
      <c r="J52" s="476">
        <v>5.5</v>
      </c>
      <c r="K52" s="477">
        <v>6.5</v>
      </c>
      <c r="L52" s="478">
        <v>4.5999999999999996</v>
      </c>
      <c r="M52" s="479">
        <v>5.2</v>
      </c>
    </row>
    <row r="53" spans="1:13">
      <c r="A53" s="334"/>
      <c r="B53" s="459"/>
      <c r="C53" s="334" t="s">
        <v>134</v>
      </c>
      <c r="D53" s="443" t="s">
        <v>56</v>
      </c>
      <c r="E53" s="344" t="s">
        <v>89</v>
      </c>
      <c r="F53" s="345">
        <v>0.83333333333333337</v>
      </c>
      <c r="G53" s="480" t="s">
        <v>63</v>
      </c>
      <c r="H53" s="476">
        <v>3.9</v>
      </c>
      <c r="I53" s="477">
        <v>6.2</v>
      </c>
      <c r="J53" s="476">
        <v>6.8</v>
      </c>
      <c r="K53" s="477">
        <v>7.2</v>
      </c>
      <c r="L53" s="478">
        <v>6.5</v>
      </c>
      <c r="M53" s="481">
        <v>7.1</v>
      </c>
    </row>
    <row r="54" spans="1:13">
      <c r="A54" s="334"/>
      <c r="B54" s="459"/>
      <c r="C54" s="334" t="s">
        <v>134</v>
      </c>
      <c r="D54" s="343" t="s">
        <v>56</v>
      </c>
      <c r="E54" s="344" t="s">
        <v>89</v>
      </c>
      <c r="F54" s="345">
        <v>0.92708333333333315</v>
      </c>
      <c r="G54" s="480" t="s">
        <v>63</v>
      </c>
      <c r="H54" s="476">
        <v>2.7</v>
      </c>
      <c r="I54" s="482">
        <v>3.3</v>
      </c>
      <c r="J54" s="483">
        <v>3.7</v>
      </c>
      <c r="K54" s="482">
        <v>3.4</v>
      </c>
      <c r="L54" s="484">
        <v>4</v>
      </c>
      <c r="M54" s="481">
        <v>3.7</v>
      </c>
    </row>
    <row r="55" spans="1:13">
      <c r="A55" s="334"/>
      <c r="B55" s="459"/>
      <c r="C55" s="334" t="s">
        <v>134</v>
      </c>
      <c r="D55" s="343" t="s">
        <v>177</v>
      </c>
      <c r="E55" s="344" t="s">
        <v>89</v>
      </c>
      <c r="F55" s="345">
        <v>2.0833333333333332E-2</v>
      </c>
      <c r="G55" s="346" t="s">
        <v>137</v>
      </c>
      <c r="H55" s="483">
        <v>1.1000000000000001</v>
      </c>
      <c r="I55" s="482">
        <v>1.2</v>
      </c>
      <c r="J55" s="483">
        <v>1.4</v>
      </c>
      <c r="K55" s="482">
        <v>0.8</v>
      </c>
      <c r="L55" s="484">
        <v>2</v>
      </c>
      <c r="M55" s="481">
        <v>1.3</v>
      </c>
    </row>
    <row r="56" spans="1:13">
      <c r="A56" s="334" t="s">
        <v>178</v>
      </c>
      <c r="B56" s="459"/>
      <c r="C56" s="334" t="s">
        <v>179</v>
      </c>
      <c r="D56" s="344" t="s">
        <v>180</v>
      </c>
      <c r="E56" s="351" t="s">
        <v>136</v>
      </c>
      <c r="F56" s="352">
        <v>0.24305555555555558</v>
      </c>
      <c r="G56" s="353" t="s">
        <v>137</v>
      </c>
      <c r="H56" s="483">
        <v>0.1</v>
      </c>
      <c r="I56" s="482">
        <v>0.1</v>
      </c>
      <c r="J56" s="483">
        <v>0.1</v>
      </c>
      <c r="K56" s="482">
        <v>0.1</v>
      </c>
      <c r="L56" s="484">
        <v>0.1</v>
      </c>
      <c r="M56" s="481">
        <v>0.1</v>
      </c>
    </row>
    <row r="57" spans="1:13">
      <c r="A57" s="334"/>
      <c r="B57" s="459"/>
      <c r="C57" s="334" t="s">
        <v>179</v>
      </c>
      <c r="D57" s="343" t="s">
        <v>181</v>
      </c>
      <c r="E57" s="351" t="s">
        <v>136</v>
      </c>
      <c r="F57" s="352">
        <v>0.28472222222222221</v>
      </c>
      <c r="G57" s="353" t="s">
        <v>137</v>
      </c>
      <c r="H57" s="483">
        <v>0.1</v>
      </c>
      <c r="I57" s="482">
        <v>0.1</v>
      </c>
      <c r="J57" s="483">
        <v>0.1</v>
      </c>
      <c r="K57" s="482">
        <v>0.1</v>
      </c>
      <c r="L57" s="484">
        <v>0.1</v>
      </c>
      <c r="M57" s="481">
        <v>0.1</v>
      </c>
    </row>
    <row r="58" spans="1:13">
      <c r="A58" s="334" t="s">
        <v>182</v>
      </c>
      <c r="B58" s="459"/>
      <c r="C58" s="334" t="s">
        <v>179</v>
      </c>
      <c r="D58" s="343" t="s">
        <v>183</v>
      </c>
      <c r="E58" s="351" t="s">
        <v>136</v>
      </c>
      <c r="F58" s="352">
        <v>0.3263888888888889</v>
      </c>
      <c r="G58" s="353" t="s">
        <v>137</v>
      </c>
      <c r="H58" s="483">
        <v>0.1</v>
      </c>
      <c r="I58" s="482">
        <v>0.1</v>
      </c>
      <c r="J58" s="483">
        <v>0.1</v>
      </c>
      <c r="K58" s="482">
        <v>0.1</v>
      </c>
      <c r="L58" s="484">
        <v>0.1</v>
      </c>
      <c r="M58" s="481">
        <v>0.1</v>
      </c>
    </row>
    <row r="59" spans="1:13">
      <c r="A59" s="334"/>
      <c r="B59" s="459"/>
      <c r="C59" s="334" t="s">
        <v>179</v>
      </c>
      <c r="D59" s="355" t="s">
        <v>184</v>
      </c>
      <c r="E59" s="344" t="s">
        <v>136</v>
      </c>
      <c r="F59" s="345">
        <v>0.38194444444444442</v>
      </c>
      <c r="G59" s="346" t="s">
        <v>137</v>
      </c>
      <c r="H59" s="483">
        <v>0.1</v>
      </c>
      <c r="I59" s="482">
        <v>0.1</v>
      </c>
      <c r="J59" s="483">
        <v>0.1</v>
      </c>
      <c r="K59" s="482">
        <v>0.1</v>
      </c>
      <c r="L59" s="484">
        <v>0.1</v>
      </c>
      <c r="M59" s="481">
        <v>0.1</v>
      </c>
    </row>
    <row r="60" spans="1:13">
      <c r="A60" s="334" t="s">
        <v>185</v>
      </c>
      <c r="B60" s="459"/>
      <c r="C60" s="334" t="s">
        <v>179</v>
      </c>
      <c r="D60" s="485" t="s">
        <v>186</v>
      </c>
      <c r="E60" s="443" t="s">
        <v>136</v>
      </c>
      <c r="F60" s="486">
        <v>0.41666666666666669</v>
      </c>
      <c r="G60" s="480" t="s">
        <v>137</v>
      </c>
      <c r="H60" s="483">
        <v>0.1</v>
      </c>
      <c r="I60" s="482">
        <v>0.1</v>
      </c>
      <c r="J60" s="483">
        <v>0.1</v>
      </c>
      <c r="K60" s="482">
        <v>0.1</v>
      </c>
      <c r="L60" s="484">
        <v>0.1</v>
      </c>
      <c r="M60" s="481">
        <v>0.1</v>
      </c>
    </row>
    <row r="61" spans="1:13">
      <c r="A61" s="334"/>
      <c r="B61" s="459"/>
      <c r="C61" s="334" t="s">
        <v>179</v>
      </c>
      <c r="D61" s="344" t="s">
        <v>187</v>
      </c>
      <c r="E61" s="443" t="s">
        <v>136</v>
      </c>
      <c r="F61" s="486">
        <v>0.45833333333333331</v>
      </c>
      <c r="G61" s="480" t="s">
        <v>137</v>
      </c>
      <c r="H61" s="483">
        <v>0.1</v>
      </c>
      <c r="I61" s="482">
        <v>0.1</v>
      </c>
      <c r="J61" s="483">
        <v>0.1</v>
      </c>
      <c r="K61" s="482">
        <v>0.1</v>
      </c>
      <c r="L61" s="484">
        <v>0.2</v>
      </c>
      <c r="M61" s="481">
        <v>0.1</v>
      </c>
    </row>
    <row r="62" spans="1:13">
      <c r="A62" s="334"/>
      <c r="B62" s="459"/>
      <c r="C62" s="334" t="s">
        <v>179</v>
      </c>
      <c r="D62" s="343" t="s">
        <v>188</v>
      </c>
      <c r="E62" s="443" t="s">
        <v>136</v>
      </c>
      <c r="F62" s="486">
        <v>0.5</v>
      </c>
      <c r="G62" s="480" t="s">
        <v>137</v>
      </c>
      <c r="H62" s="483">
        <v>0.2</v>
      </c>
      <c r="I62" s="482">
        <v>0.1</v>
      </c>
      <c r="J62" s="483">
        <v>0.2</v>
      </c>
      <c r="K62" s="482">
        <v>0.1</v>
      </c>
      <c r="L62" s="484">
        <v>0.30000000000000004</v>
      </c>
      <c r="M62" s="481">
        <v>0.2</v>
      </c>
    </row>
    <row r="63" spans="1:13">
      <c r="A63" s="334"/>
      <c r="B63" s="459"/>
      <c r="C63" s="334" t="s">
        <v>179</v>
      </c>
      <c r="D63" s="355" t="s">
        <v>189</v>
      </c>
      <c r="E63" s="344" t="s">
        <v>136</v>
      </c>
      <c r="F63" s="345">
        <v>0.54166666666666663</v>
      </c>
      <c r="G63" s="346" t="s">
        <v>137</v>
      </c>
      <c r="H63" s="483">
        <v>0.2</v>
      </c>
      <c r="I63" s="482">
        <v>0.2</v>
      </c>
      <c r="J63" s="483">
        <v>0.2</v>
      </c>
      <c r="K63" s="482">
        <v>0.1</v>
      </c>
      <c r="L63" s="484">
        <v>0.30000000000000004</v>
      </c>
      <c r="M63" s="481">
        <v>0.2</v>
      </c>
    </row>
    <row r="64" spans="1:13">
      <c r="A64" s="334" t="s">
        <v>190</v>
      </c>
      <c r="B64" s="459"/>
      <c r="C64" s="334" t="s">
        <v>179</v>
      </c>
      <c r="D64" s="485" t="s">
        <v>191</v>
      </c>
      <c r="E64" s="344" t="s">
        <v>136</v>
      </c>
      <c r="F64" s="345">
        <v>0.58333333333333337</v>
      </c>
      <c r="G64" s="346" t="s">
        <v>137</v>
      </c>
      <c r="H64" s="483">
        <v>0.1</v>
      </c>
      <c r="I64" s="482">
        <v>0.1</v>
      </c>
      <c r="J64" s="483">
        <v>0.2</v>
      </c>
      <c r="K64" s="482">
        <v>0.2</v>
      </c>
      <c r="L64" s="484">
        <v>0.2</v>
      </c>
      <c r="M64" s="481">
        <v>0.1</v>
      </c>
    </row>
    <row r="65" spans="1:13">
      <c r="A65" s="334" t="s">
        <v>192</v>
      </c>
      <c r="B65" s="459"/>
      <c r="C65" s="334" t="s">
        <v>179</v>
      </c>
      <c r="D65" s="343" t="s">
        <v>193</v>
      </c>
      <c r="E65" s="344" t="s">
        <v>136</v>
      </c>
      <c r="F65" s="345">
        <v>0.625</v>
      </c>
      <c r="G65" s="346" t="s">
        <v>137</v>
      </c>
      <c r="H65" s="483">
        <v>0.1</v>
      </c>
      <c r="I65" s="482">
        <v>0.1</v>
      </c>
      <c r="J65" s="483">
        <v>0.2</v>
      </c>
      <c r="K65" s="482">
        <v>0.2</v>
      </c>
      <c r="L65" s="484">
        <v>0.1</v>
      </c>
      <c r="M65" s="481">
        <v>0.1</v>
      </c>
    </row>
    <row r="66" spans="1:13">
      <c r="A66" s="334"/>
      <c r="B66" s="459"/>
      <c r="C66" s="334" t="s">
        <v>179</v>
      </c>
      <c r="D66" s="485" t="s">
        <v>194</v>
      </c>
      <c r="E66" s="344" t="s">
        <v>136</v>
      </c>
      <c r="F66" s="345">
        <v>0.66666666666666663</v>
      </c>
      <c r="G66" s="346" t="s">
        <v>137</v>
      </c>
      <c r="H66" s="483">
        <v>0.1</v>
      </c>
      <c r="I66" s="482">
        <v>0.1</v>
      </c>
      <c r="J66" s="483">
        <v>0.2</v>
      </c>
      <c r="K66" s="482">
        <v>0.2</v>
      </c>
      <c r="L66" s="484">
        <v>0.2</v>
      </c>
      <c r="M66" s="481">
        <v>0.1</v>
      </c>
    </row>
    <row r="67" spans="1:13">
      <c r="A67" s="334"/>
      <c r="B67" s="459"/>
      <c r="C67" s="334" t="s">
        <v>179</v>
      </c>
      <c r="D67" s="355" t="s">
        <v>195</v>
      </c>
      <c r="E67" s="344" t="s">
        <v>136</v>
      </c>
      <c r="F67" s="345">
        <v>0.70833333333333337</v>
      </c>
      <c r="G67" s="346" t="s">
        <v>137</v>
      </c>
      <c r="H67" s="483">
        <v>0.2</v>
      </c>
      <c r="I67" s="482">
        <v>0.30000000000000004</v>
      </c>
      <c r="J67" s="483">
        <v>0.30000000000000004</v>
      </c>
      <c r="K67" s="482">
        <v>0.2</v>
      </c>
      <c r="L67" s="484">
        <v>0.30000000000000004</v>
      </c>
      <c r="M67" s="481">
        <v>0.2</v>
      </c>
    </row>
    <row r="68" spans="1:13">
      <c r="A68" s="334"/>
      <c r="B68" s="459"/>
      <c r="C68" s="334" t="s">
        <v>179</v>
      </c>
      <c r="D68" s="343" t="s">
        <v>196</v>
      </c>
      <c r="E68" s="344" t="s">
        <v>136</v>
      </c>
      <c r="F68" s="345">
        <v>0.79166666666666663</v>
      </c>
      <c r="G68" s="346" t="s">
        <v>63</v>
      </c>
      <c r="H68" s="483">
        <v>0.1</v>
      </c>
      <c r="I68" s="482">
        <v>0.2</v>
      </c>
      <c r="J68" s="483">
        <v>0.2</v>
      </c>
      <c r="K68" s="482">
        <v>0.1</v>
      </c>
      <c r="L68" s="484">
        <v>0.30000000000000004</v>
      </c>
      <c r="M68" s="481">
        <v>0.1</v>
      </c>
    </row>
    <row r="69" spans="1:13">
      <c r="A69" s="334" t="s">
        <v>197</v>
      </c>
      <c r="B69" s="459"/>
      <c r="C69" s="334" t="s">
        <v>179</v>
      </c>
      <c r="D69" s="487" t="s">
        <v>198</v>
      </c>
      <c r="E69" s="344" t="s">
        <v>136</v>
      </c>
      <c r="F69" s="474">
        <v>0.83333333333333337</v>
      </c>
      <c r="G69" s="475" t="s">
        <v>63</v>
      </c>
      <c r="H69" s="476">
        <v>0.5</v>
      </c>
      <c r="I69" s="477">
        <v>0.7</v>
      </c>
      <c r="J69" s="476">
        <v>0.9</v>
      </c>
      <c r="K69" s="477">
        <v>0.9</v>
      </c>
      <c r="L69" s="478">
        <v>0.9</v>
      </c>
      <c r="M69" s="479">
        <v>0.8</v>
      </c>
    </row>
    <row r="70" spans="1:13">
      <c r="A70" s="334"/>
      <c r="B70" s="459"/>
      <c r="C70" s="334" t="s">
        <v>179</v>
      </c>
      <c r="D70" s="488" t="s">
        <v>199</v>
      </c>
      <c r="E70" s="344" t="s">
        <v>136</v>
      </c>
      <c r="F70" s="489">
        <v>0.875</v>
      </c>
      <c r="G70" s="475" t="s">
        <v>63</v>
      </c>
      <c r="H70" s="476">
        <v>0.7</v>
      </c>
      <c r="I70" s="477">
        <v>0.9</v>
      </c>
      <c r="J70" s="476">
        <v>1.1000000000000001</v>
      </c>
      <c r="K70" s="477">
        <v>1.1000000000000001</v>
      </c>
      <c r="L70" s="478">
        <v>1</v>
      </c>
      <c r="M70" s="490">
        <v>0.9</v>
      </c>
    </row>
    <row r="71" spans="1:13">
      <c r="A71" s="334"/>
      <c r="B71" s="459"/>
      <c r="C71" s="334" t="s">
        <v>179</v>
      </c>
      <c r="D71" s="335" t="s">
        <v>56</v>
      </c>
      <c r="E71" s="336" t="s">
        <v>136</v>
      </c>
      <c r="F71" s="337">
        <v>0.91666666666666663</v>
      </c>
      <c r="G71" s="491" t="s">
        <v>63</v>
      </c>
      <c r="H71" s="492">
        <v>0.7</v>
      </c>
      <c r="I71" s="493">
        <v>0.9</v>
      </c>
      <c r="J71" s="492">
        <v>1.1000000000000001</v>
      </c>
      <c r="K71" s="493">
        <v>1</v>
      </c>
      <c r="L71" s="494">
        <v>1.3</v>
      </c>
      <c r="M71" s="495">
        <v>1</v>
      </c>
    </row>
    <row r="72" spans="1:13">
      <c r="A72" s="334"/>
      <c r="B72" s="459"/>
      <c r="C72" s="334" t="s">
        <v>179</v>
      </c>
      <c r="D72" s="355" t="s">
        <v>200</v>
      </c>
      <c r="E72" s="344" t="s">
        <v>136</v>
      </c>
      <c r="F72" s="345">
        <v>0</v>
      </c>
      <c r="G72" s="346" t="s">
        <v>137</v>
      </c>
      <c r="H72" s="483">
        <v>0.30000000000000004</v>
      </c>
      <c r="I72" s="482">
        <v>0.4</v>
      </c>
      <c r="J72" s="483">
        <v>0.60000000000000009</v>
      </c>
      <c r="K72" s="482">
        <v>0.4</v>
      </c>
      <c r="L72" s="484">
        <v>0.7</v>
      </c>
      <c r="M72" s="481">
        <v>0.4</v>
      </c>
    </row>
    <row r="73" spans="1:13">
      <c r="A73" s="334"/>
      <c r="B73" s="459"/>
      <c r="C73" s="334" t="s">
        <v>179</v>
      </c>
      <c r="D73" s="355" t="s">
        <v>201</v>
      </c>
      <c r="E73" s="344" t="s">
        <v>202</v>
      </c>
      <c r="F73" s="345">
        <v>4.1666666666666664E-2</v>
      </c>
      <c r="G73" s="480" t="s">
        <v>137</v>
      </c>
      <c r="H73" s="476">
        <v>0.1</v>
      </c>
      <c r="I73" s="477">
        <v>0.2</v>
      </c>
      <c r="J73" s="476">
        <v>0.30000000000000004</v>
      </c>
      <c r="K73" s="477">
        <v>0.2</v>
      </c>
      <c r="L73" s="478">
        <v>0.30000000000000004</v>
      </c>
      <c r="M73" s="479">
        <v>0.1</v>
      </c>
    </row>
    <row r="74" spans="1:13">
      <c r="A74" s="334"/>
      <c r="B74" s="459"/>
      <c r="C74" s="334" t="s">
        <v>179</v>
      </c>
      <c r="D74" s="355" t="s">
        <v>203</v>
      </c>
      <c r="E74" s="344" t="s">
        <v>142</v>
      </c>
      <c r="F74" s="345">
        <v>4.1666666666666664E-2</v>
      </c>
      <c r="G74" s="480" t="s">
        <v>137</v>
      </c>
      <c r="H74" s="476">
        <v>0.1</v>
      </c>
      <c r="I74" s="477">
        <v>0.1</v>
      </c>
      <c r="J74" s="476">
        <v>0.2</v>
      </c>
      <c r="K74" s="477">
        <v>0.1</v>
      </c>
      <c r="L74" s="478">
        <v>0.30000000000000004</v>
      </c>
      <c r="M74" s="481">
        <v>0.1</v>
      </c>
    </row>
    <row r="75" spans="1:13">
      <c r="A75" s="334"/>
      <c r="B75" s="459"/>
      <c r="C75" s="334" t="s">
        <v>179</v>
      </c>
      <c r="D75" s="343" t="s">
        <v>58</v>
      </c>
      <c r="E75" s="351" t="s">
        <v>204</v>
      </c>
      <c r="F75" s="352">
        <v>0.25</v>
      </c>
      <c r="G75" s="353" t="s">
        <v>137</v>
      </c>
      <c r="H75" s="483">
        <v>0.1</v>
      </c>
      <c r="I75" s="482">
        <v>0.1</v>
      </c>
      <c r="J75" s="483">
        <v>0.1</v>
      </c>
      <c r="K75" s="482">
        <v>0.1</v>
      </c>
      <c r="L75" s="484">
        <v>0.1</v>
      </c>
      <c r="M75" s="481">
        <v>0.1</v>
      </c>
    </row>
    <row r="76" spans="1:13">
      <c r="A76" s="334"/>
      <c r="B76" s="459"/>
      <c r="C76" s="334" t="s">
        <v>179</v>
      </c>
      <c r="D76" s="355" t="s">
        <v>58</v>
      </c>
      <c r="E76" s="344" t="s">
        <v>204</v>
      </c>
      <c r="F76" s="345">
        <v>0.2986111111111111</v>
      </c>
      <c r="G76" s="346" t="s">
        <v>137</v>
      </c>
      <c r="H76" s="483">
        <v>0.1</v>
      </c>
      <c r="I76" s="482">
        <v>0.1</v>
      </c>
      <c r="J76" s="483">
        <v>0.1</v>
      </c>
      <c r="K76" s="482">
        <v>0.1</v>
      </c>
      <c r="L76" s="484">
        <v>0.1</v>
      </c>
      <c r="M76" s="481">
        <v>0.1</v>
      </c>
    </row>
    <row r="77" spans="1:13">
      <c r="A77" s="334"/>
      <c r="B77" s="459"/>
      <c r="C77" s="334" t="s">
        <v>179</v>
      </c>
      <c r="D77" s="355" t="s">
        <v>205</v>
      </c>
      <c r="E77" s="344" t="s">
        <v>204</v>
      </c>
      <c r="F77" s="345">
        <v>0.36458333333333331</v>
      </c>
      <c r="G77" s="346" t="s">
        <v>137</v>
      </c>
      <c r="H77" s="483">
        <v>0.2</v>
      </c>
      <c r="I77" s="482">
        <v>0.2</v>
      </c>
      <c r="J77" s="483">
        <v>0.2</v>
      </c>
      <c r="K77" s="482">
        <v>0.1</v>
      </c>
      <c r="L77" s="484">
        <v>0.2</v>
      </c>
      <c r="M77" s="481">
        <v>0.2</v>
      </c>
    </row>
    <row r="78" spans="1:13">
      <c r="A78" s="334"/>
      <c r="B78" s="459"/>
      <c r="C78" s="334" t="s">
        <v>179</v>
      </c>
      <c r="D78" s="496" t="s">
        <v>205</v>
      </c>
      <c r="E78" s="443" t="s">
        <v>204</v>
      </c>
      <c r="F78" s="486">
        <v>0.40625000000000006</v>
      </c>
      <c r="G78" s="480" t="s">
        <v>137</v>
      </c>
      <c r="H78" s="483">
        <v>0.1</v>
      </c>
      <c r="I78" s="482">
        <v>0.1</v>
      </c>
      <c r="J78" s="483">
        <v>0.1</v>
      </c>
      <c r="K78" s="482">
        <v>0.1</v>
      </c>
      <c r="L78" s="484">
        <v>0.1</v>
      </c>
      <c r="M78" s="481">
        <v>0.1</v>
      </c>
    </row>
    <row r="79" spans="1:13">
      <c r="A79" s="334"/>
      <c r="B79" s="459"/>
      <c r="C79" s="334" t="s">
        <v>179</v>
      </c>
      <c r="D79" s="496" t="s">
        <v>195</v>
      </c>
      <c r="E79" s="443" t="s">
        <v>204</v>
      </c>
      <c r="F79" s="486">
        <v>0.45833333333333331</v>
      </c>
      <c r="G79" s="480" t="s">
        <v>137</v>
      </c>
      <c r="H79" s="483">
        <v>0.2</v>
      </c>
      <c r="I79" s="482">
        <v>0.2</v>
      </c>
      <c r="J79" s="483">
        <v>0.2</v>
      </c>
      <c r="K79" s="482">
        <v>0.30000000000000004</v>
      </c>
      <c r="L79" s="484">
        <v>0.2</v>
      </c>
      <c r="M79" s="481">
        <v>0.2</v>
      </c>
    </row>
    <row r="80" spans="1:13">
      <c r="A80" s="334"/>
      <c r="B80" s="459"/>
      <c r="C80" s="334" t="s">
        <v>179</v>
      </c>
      <c r="D80" s="496" t="s">
        <v>206</v>
      </c>
      <c r="E80" s="443" t="s">
        <v>81</v>
      </c>
      <c r="F80" s="486">
        <v>0.54166666666666663</v>
      </c>
      <c r="G80" s="480" t="s">
        <v>137</v>
      </c>
      <c r="H80" s="483">
        <v>0.1</v>
      </c>
      <c r="I80" s="482">
        <v>0.1</v>
      </c>
      <c r="J80" s="483">
        <v>0.2</v>
      </c>
      <c r="K80" s="482">
        <v>0.1</v>
      </c>
      <c r="L80" s="484">
        <v>0.30000000000000004</v>
      </c>
      <c r="M80" s="481">
        <v>0.2</v>
      </c>
    </row>
    <row r="81" spans="1:13">
      <c r="A81" s="334"/>
      <c r="B81" s="459"/>
      <c r="C81" s="334" t="s">
        <v>179</v>
      </c>
      <c r="D81" s="355" t="s">
        <v>207</v>
      </c>
      <c r="E81" s="344" t="s">
        <v>89</v>
      </c>
      <c r="F81" s="345">
        <v>0.54166666666666663</v>
      </c>
      <c r="G81" s="346" t="s">
        <v>137</v>
      </c>
      <c r="H81" s="483">
        <v>0.2</v>
      </c>
      <c r="I81" s="482">
        <v>0.2</v>
      </c>
      <c r="J81" s="483">
        <v>0.2</v>
      </c>
      <c r="K81" s="482">
        <v>0.2</v>
      </c>
      <c r="L81" s="484">
        <v>0.30000000000000004</v>
      </c>
      <c r="M81" s="481">
        <v>0.2</v>
      </c>
    </row>
    <row r="82" spans="1:13">
      <c r="A82" s="334"/>
      <c r="B82" s="459"/>
      <c r="C82" s="334" t="s">
        <v>179</v>
      </c>
      <c r="D82" s="355" t="s">
        <v>56</v>
      </c>
      <c r="E82" s="344" t="s">
        <v>204</v>
      </c>
      <c r="F82" s="345">
        <v>0.5625</v>
      </c>
      <c r="G82" s="346" t="s">
        <v>137</v>
      </c>
      <c r="H82" s="483">
        <v>0.30000000000000004</v>
      </c>
      <c r="I82" s="482">
        <v>0.4</v>
      </c>
      <c r="J82" s="483">
        <v>0.4</v>
      </c>
      <c r="K82" s="482">
        <v>0.4</v>
      </c>
      <c r="L82" s="484">
        <v>0.4</v>
      </c>
      <c r="M82" s="481">
        <v>0.30000000000000004</v>
      </c>
    </row>
    <row r="83" spans="1:13">
      <c r="A83" s="334"/>
      <c r="B83" s="459"/>
      <c r="C83" s="334" t="s">
        <v>179</v>
      </c>
      <c r="D83" s="343" t="s">
        <v>195</v>
      </c>
      <c r="E83" s="351" t="s">
        <v>204</v>
      </c>
      <c r="F83" s="352">
        <v>0.66666666666666663</v>
      </c>
      <c r="G83" s="353" t="s">
        <v>137</v>
      </c>
      <c r="H83" s="483">
        <v>0.4</v>
      </c>
      <c r="I83" s="482">
        <v>0.5</v>
      </c>
      <c r="J83" s="483">
        <v>0.60000000000000009</v>
      </c>
      <c r="K83" s="482">
        <v>0.5</v>
      </c>
      <c r="L83" s="484">
        <v>0.60000000000000009</v>
      </c>
      <c r="M83" s="481">
        <v>0.5</v>
      </c>
    </row>
    <row r="84" spans="1:13">
      <c r="A84" s="334"/>
      <c r="B84" s="459"/>
      <c r="C84" s="334" t="s">
        <v>179</v>
      </c>
      <c r="D84" s="497" t="s">
        <v>56</v>
      </c>
      <c r="E84" s="498" t="s">
        <v>204</v>
      </c>
      <c r="F84" s="489">
        <v>0.75</v>
      </c>
      <c r="G84" s="499" t="s">
        <v>63</v>
      </c>
      <c r="H84" s="500">
        <v>0.60000000000000009</v>
      </c>
      <c r="I84" s="501">
        <v>0.60000000000000009</v>
      </c>
      <c r="J84" s="500">
        <v>0.7</v>
      </c>
      <c r="K84" s="501">
        <v>0.60000000000000009</v>
      </c>
      <c r="L84" s="502">
        <v>0.7</v>
      </c>
      <c r="M84" s="503">
        <v>0.60000000000000009</v>
      </c>
    </row>
    <row r="85" spans="1:13">
      <c r="A85" s="334"/>
      <c r="B85" s="459"/>
      <c r="C85" s="334" t="s">
        <v>179</v>
      </c>
      <c r="D85" s="343" t="s">
        <v>56</v>
      </c>
      <c r="E85" s="504" t="s">
        <v>204</v>
      </c>
      <c r="F85" s="352">
        <v>0.83333333333333337</v>
      </c>
      <c r="G85" s="475" t="s">
        <v>63</v>
      </c>
      <c r="H85" s="476">
        <v>0.60000000000000009</v>
      </c>
      <c r="I85" s="477">
        <v>0.7</v>
      </c>
      <c r="J85" s="476">
        <v>0.9</v>
      </c>
      <c r="K85" s="477">
        <v>0.9</v>
      </c>
      <c r="L85" s="478">
        <v>1</v>
      </c>
      <c r="M85" s="479">
        <v>0.8</v>
      </c>
    </row>
    <row r="86" spans="1:13">
      <c r="A86" s="334"/>
      <c r="B86" s="459"/>
      <c r="C86" s="334" t="s">
        <v>179</v>
      </c>
      <c r="D86" s="343" t="s">
        <v>56</v>
      </c>
      <c r="E86" s="504" t="s">
        <v>204</v>
      </c>
      <c r="F86" s="352">
        <v>0.91666666666666663</v>
      </c>
      <c r="G86" s="475" t="s">
        <v>63</v>
      </c>
      <c r="H86" s="476">
        <v>0.7</v>
      </c>
      <c r="I86" s="477">
        <v>0.7</v>
      </c>
      <c r="J86" s="476">
        <v>0.7</v>
      </c>
      <c r="K86" s="477">
        <v>0.8</v>
      </c>
      <c r="L86" s="478">
        <v>0.7</v>
      </c>
      <c r="M86" s="481">
        <v>0.7</v>
      </c>
    </row>
    <row r="87" spans="1:13">
      <c r="A87" s="334"/>
      <c r="B87" s="459"/>
      <c r="C87" s="334" t="s">
        <v>179</v>
      </c>
      <c r="D87" s="343" t="s">
        <v>208</v>
      </c>
      <c r="E87" s="504" t="s">
        <v>81</v>
      </c>
      <c r="F87" s="352">
        <v>0</v>
      </c>
      <c r="G87" s="475" t="s">
        <v>137</v>
      </c>
      <c r="H87" s="476">
        <v>0.5</v>
      </c>
      <c r="I87" s="477">
        <v>0.5</v>
      </c>
      <c r="J87" s="476">
        <v>0.60000000000000009</v>
      </c>
      <c r="K87" s="477">
        <v>0.4</v>
      </c>
      <c r="L87" s="478">
        <v>0.8</v>
      </c>
      <c r="M87" s="481">
        <v>0.5</v>
      </c>
    </row>
    <row r="88" spans="1:13">
      <c r="A88" s="334"/>
      <c r="B88" s="459"/>
      <c r="C88" s="334" t="s">
        <v>179</v>
      </c>
      <c r="D88" s="343" t="s">
        <v>209</v>
      </c>
      <c r="E88" s="504" t="s">
        <v>89</v>
      </c>
      <c r="F88" s="352">
        <v>0</v>
      </c>
      <c r="G88" s="475" t="s">
        <v>137</v>
      </c>
      <c r="H88" s="476">
        <v>0.1</v>
      </c>
      <c r="I88" s="482">
        <v>0.1</v>
      </c>
      <c r="J88" s="483">
        <v>0.1</v>
      </c>
      <c r="K88" s="482">
        <v>0.1</v>
      </c>
      <c r="L88" s="478">
        <v>0.1</v>
      </c>
      <c r="M88" s="481">
        <v>0.1</v>
      </c>
    </row>
    <row r="89" spans="1:13">
      <c r="A89" s="334"/>
      <c r="B89" s="459"/>
      <c r="C89" s="334" t="s">
        <v>210</v>
      </c>
      <c r="D89" s="343" t="s">
        <v>211</v>
      </c>
      <c r="E89" s="504" t="s">
        <v>136</v>
      </c>
      <c r="F89" s="352">
        <v>0.25</v>
      </c>
      <c r="G89" s="475" t="s">
        <v>137</v>
      </c>
      <c r="H89" s="476">
        <v>0.1</v>
      </c>
      <c r="I89" s="482">
        <v>0.1</v>
      </c>
      <c r="J89" s="483">
        <v>0.1</v>
      </c>
      <c r="K89" s="482">
        <v>0.2</v>
      </c>
      <c r="L89" s="478">
        <v>0.1</v>
      </c>
      <c r="M89" s="481">
        <v>0.1</v>
      </c>
    </row>
    <row r="90" spans="1:13">
      <c r="A90" s="334"/>
      <c r="B90" s="459"/>
      <c r="C90" s="334" t="s">
        <v>210</v>
      </c>
      <c r="D90" s="343" t="s">
        <v>212</v>
      </c>
      <c r="E90" s="504" t="s">
        <v>136</v>
      </c>
      <c r="F90" s="352">
        <v>0.29166666666666669</v>
      </c>
      <c r="G90" s="475" t="s">
        <v>137</v>
      </c>
      <c r="H90" s="476">
        <v>0.1</v>
      </c>
      <c r="I90" s="482">
        <v>0.1</v>
      </c>
      <c r="J90" s="483">
        <v>0.1</v>
      </c>
      <c r="K90" s="482">
        <v>0.1</v>
      </c>
      <c r="L90" s="478">
        <v>0.1</v>
      </c>
      <c r="M90" s="481">
        <v>0.1</v>
      </c>
    </row>
    <row r="91" spans="1:13">
      <c r="A91" s="334" t="s">
        <v>213</v>
      </c>
      <c r="B91" s="459"/>
      <c r="C91" s="334" t="s">
        <v>210</v>
      </c>
      <c r="D91" s="343" t="s">
        <v>214</v>
      </c>
      <c r="E91" s="504" t="s">
        <v>136</v>
      </c>
      <c r="F91" s="352">
        <v>0.34027777777777773</v>
      </c>
      <c r="G91" s="353" t="s">
        <v>137</v>
      </c>
      <c r="H91" s="483">
        <v>0.1</v>
      </c>
      <c r="I91" s="482">
        <v>0.1</v>
      </c>
      <c r="J91" s="483">
        <v>0.1</v>
      </c>
      <c r="K91" s="482">
        <v>0.1</v>
      </c>
      <c r="L91" s="478">
        <v>0.1</v>
      </c>
      <c r="M91" s="481">
        <v>0.1</v>
      </c>
    </row>
    <row r="92" spans="1:13">
      <c r="A92" s="334"/>
      <c r="B92" s="459"/>
      <c r="C92" s="334" t="s">
        <v>210</v>
      </c>
      <c r="D92" s="343" t="s">
        <v>215</v>
      </c>
      <c r="E92" s="351" t="s">
        <v>136</v>
      </c>
      <c r="F92" s="352">
        <v>0.39583333333333331</v>
      </c>
      <c r="G92" s="353" t="s">
        <v>137</v>
      </c>
      <c r="H92" s="483">
        <v>0.1</v>
      </c>
      <c r="I92" s="482">
        <v>0.1</v>
      </c>
      <c r="J92" s="483">
        <v>0.1</v>
      </c>
      <c r="K92" s="482">
        <v>0.1</v>
      </c>
      <c r="L92" s="478">
        <v>0.1</v>
      </c>
      <c r="M92" s="481">
        <v>0.1</v>
      </c>
    </row>
    <row r="93" spans="1:13">
      <c r="A93" s="334"/>
      <c r="B93" s="459"/>
      <c r="C93" s="334" t="s">
        <v>210</v>
      </c>
      <c r="D93" s="343" t="s">
        <v>216</v>
      </c>
      <c r="E93" s="351" t="s">
        <v>136</v>
      </c>
      <c r="F93" s="352">
        <v>0.45833333333333331</v>
      </c>
      <c r="G93" s="353" t="s">
        <v>137</v>
      </c>
      <c r="H93" s="483">
        <v>0.1</v>
      </c>
      <c r="I93" s="482">
        <v>0.2</v>
      </c>
      <c r="J93" s="483">
        <v>0.2</v>
      </c>
      <c r="K93" s="482">
        <v>0.30000000000000004</v>
      </c>
      <c r="L93" s="478">
        <v>0.1</v>
      </c>
      <c r="M93" s="481">
        <v>0.1</v>
      </c>
    </row>
    <row r="94" spans="1:13">
      <c r="A94" s="334"/>
      <c r="B94" s="459"/>
      <c r="C94" s="334" t="s">
        <v>210</v>
      </c>
      <c r="D94" s="355" t="s">
        <v>217</v>
      </c>
      <c r="E94" s="344" t="s">
        <v>136</v>
      </c>
      <c r="F94" s="345">
        <v>0.5</v>
      </c>
      <c r="G94" s="346" t="s">
        <v>137</v>
      </c>
      <c r="H94" s="483">
        <v>0.1</v>
      </c>
      <c r="I94" s="482">
        <v>0.1</v>
      </c>
      <c r="J94" s="483">
        <v>0.2</v>
      </c>
      <c r="K94" s="482">
        <v>0.30000000000000004</v>
      </c>
      <c r="L94" s="484">
        <v>0.1</v>
      </c>
      <c r="M94" s="481">
        <v>0.1</v>
      </c>
    </row>
    <row r="95" spans="1:13">
      <c r="A95" s="334"/>
      <c r="B95" s="459"/>
      <c r="C95" s="334" t="s">
        <v>210</v>
      </c>
      <c r="D95" s="496" t="s">
        <v>218</v>
      </c>
      <c r="E95" s="443" t="s">
        <v>136</v>
      </c>
      <c r="F95" s="486">
        <v>0.54166666666666663</v>
      </c>
      <c r="G95" s="480" t="s">
        <v>137</v>
      </c>
      <c r="H95" s="483">
        <v>0.1</v>
      </c>
      <c r="I95" s="482">
        <v>0.1</v>
      </c>
      <c r="J95" s="483">
        <v>0.2</v>
      </c>
      <c r="K95" s="482">
        <v>0.30000000000000004</v>
      </c>
      <c r="L95" s="484">
        <v>0.1</v>
      </c>
      <c r="M95" s="481">
        <v>0.1</v>
      </c>
    </row>
    <row r="96" spans="1:13">
      <c r="A96" s="334"/>
      <c r="B96" s="459"/>
      <c r="C96" s="334" t="s">
        <v>210</v>
      </c>
      <c r="D96" s="343" t="s">
        <v>219</v>
      </c>
      <c r="E96" s="443" t="s">
        <v>136</v>
      </c>
      <c r="F96" s="486">
        <v>0.58333333333333337</v>
      </c>
      <c r="G96" s="480" t="s">
        <v>137</v>
      </c>
      <c r="H96" s="483">
        <v>0.1</v>
      </c>
      <c r="I96" s="482">
        <v>0.1</v>
      </c>
      <c r="J96" s="483">
        <v>0.2</v>
      </c>
      <c r="K96" s="482">
        <v>0.30000000000000004</v>
      </c>
      <c r="L96" s="484">
        <v>0.1</v>
      </c>
      <c r="M96" s="481">
        <v>0.1</v>
      </c>
    </row>
    <row r="97" spans="1:13">
      <c r="A97" s="334"/>
      <c r="B97" s="459"/>
      <c r="C97" s="334" t="s">
        <v>210</v>
      </c>
      <c r="D97" s="344" t="s">
        <v>219</v>
      </c>
      <c r="E97" s="443" t="s">
        <v>136</v>
      </c>
      <c r="F97" s="486">
        <v>0.60416666666666663</v>
      </c>
      <c r="G97" s="480" t="s">
        <v>137</v>
      </c>
      <c r="H97" s="483">
        <v>0.2</v>
      </c>
      <c r="I97" s="482">
        <v>0.1</v>
      </c>
      <c r="J97" s="483">
        <v>0.2</v>
      </c>
      <c r="K97" s="482">
        <v>0.30000000000000004</v>
      </c>
      <c r="L97" s="484">
        <v>0.1</v>
      </c>
      <c r="M97" s="481">
        <v>0.2</v>
      </c>
    </row>
    <row r="98" spans="1:13">
      <c r="A98" s="334" t="s">
        <v>220</v>
      </c>
      <c r="B98" s="459"/>
      <c r="C98" s="334" t="s">
        <v>210</v>
      </c>
      <c r="D98" s="496" t="s">
        <v>221</v>
      </c>
      <c r="E98" s="443" t="s">
        <v>136</v>
      </c>
      <c r="F98" s="486">
        <v>0.625</v>
      </c>
      <c r="G98" s="480" t="s">
        <v>137</v>
      </c>
      <c r="H98" s="483">
        <v>0.1</v>
      </c>
      <c r="I98" s="482">
        <v>0.1</v>
      </c>
      <c r="J98" s="483">
        <v>0.1</v>
      </c>
      <c r="K98" s="482">
        <v>0.2</v>
      </c>
      <c r="L98" s="484">
        <v>0.1</v>
      </c>
      <c r="M98" s="481">
        <v>0.1</v>
      </c>
    </row>
    <row r="99" spans="1:13">
      <c r="A99" s="334"/>
      <c r="B99" s="459"/>
      <c r="C99" s="334" t="s">
        <v>210</v>
      </c>
      <c r="D99" s="496" t="s">
        <v>222</v>
      </c>
      <c r="E99" s="443" t="s">
        <v>136</v>
      </c>
      <c r="F99" s="486">
        <v>0.66666666666666663</v>
      </c>
      <c r="G99" s="480" t="s">
        <v>137</v>
      </c>
      <c r="H99" s="483">
        <v>0.1</v>
      </c>
      <c r="I99" s="482">
        <v>0.2</v>
      </c>
      <c r="J99" s="483">
        <v>0.2</v>
      </c>
      <c r="K99" s="482">
        <v>0.4</v>
      </c>
      <c r="L99" s="484">
        <v>0.1</v>
      </c>
      <c r="M99" s="481">
        <v>0.1</v>
      </c>
    </row>
    <row r="100" spans="1:13">
      <c r="A100" s="334"/>
      <c r="B100" s="459"/>
      <c r="C100" s="334" t="s">
        <v>210</v>
      </c>
      <c r="D100" s="496" t="s">
        <v>223</v>
      </c>
      <c r="E100" s="443" t="s">
        <v>136</v>
      </c>
      <c r="F100" s="345">
        <v>0.70833333333333337</v>
      </c>
      <c r="G100" s="346" t="s">
        <v>137</v>
      </c>
      <c r="H100" s="483">
        <v>0.4</v>
      </c>
      <c r="I100" s="482">
        <v>0.60000000000000009</v>
      </c>
      <c r="J100" s="483">
        <v>0.60000000000000009</v>
      </c>
      <c r="K100" s="482">
        <v>1</v>
      </c>
      <c r="L100" s="484">
        <v>0.30000000000000004</v>
      </c>
      <c r="M100" s="481">
        <v>0.5</v>
      </c>
    </row>
    <row r="101" spans="1:13">
      <c r="A101" s="334" t="s">
        <v>224</v>
      </c>
      <c r="B101" s="459"/>
      <c r="C101" s="334" t="s">
        <v>210</v>
      </c>
      <c r="D101" s="343" t="s">
        <v>225</v>
      </c>
      <c r="E101" s="344" t="s">
        <v>136</v>
      </c>
      <c r="F101" s="352">
        <v>0.75</v>
      </c>
      <c r="G101" s="353" t="s">
        <v>63</v>
      </c>
      <c r="H101" s="483">
        <v>0.2</v>
      </c>
      <c r="I101" s="482">
        <v>0.4</v>
      </c>
      <c r="J101" s="483">
        <v>0.4</v>
      </c>
      <c r="K101" s="482">
        <v>0.60000000000000009</v>
      </c>
      <c r="L101" s="484">
        <v>0.2</v>
      </c>
      <c r="M101" s="481">
        <v>0.30000000000000004</v>
      </c>
    </row>
    <row r="102" spans="1:13">
      <c r="A102" s="334"/>
      <c r="B102" s="459"/>
      <c r="C102" s="334" t="s">
        <v>210</v>
      </c>
      <c r="D102" s="343" t="s">
        <v>226</v>
      </c>
      <c r="E102" s="351" t="s">
        <v>136</v>
      </c>
      <c r="F102" s="352">
        <v>0.79166666666666663</v>
      </c>
      <c r="G102" s="353" t="s">
        <v>63</v>
      </c>
      <c r="H102" s="483">
        <v>0.1</v>
      </c>
      <c r="I102" s="482">
        <v>0.2</v>
      </c>
      <c r="J102" s="483">
        <v>0.30000000000000004</v>
      </c>
      <c r="K102" s="482">
        <v>0.60000000000000009</v>
      </c>
      <c r="L102" s="484">
        <v>0.1</v>
      </c>
      <c r="M102" s="481">
        <v>0.2</v>
      </c>
    </row>
    <row r="103" spans="1:13">
      <c r="A103" s="334"/>
      <c r="B103" s="459"/>
      <c r="C103" s="334" t="s">
        <v>210</v>
      </c>
      <c r="D103" s="505" t="s">
        <v>227</v>
      </c>
      <c r="E103" s="351" t="s">
        <v>136</v>
      </c>
      <c r="F103" s="489">
        <v>0.83333333333333337</v>
      </c>
      <c r="G103" s="499" t="s">
        <v>63</v>
      </c>
      <c r="H103" s="500">
        <v>0.30000000000000004</v>
      </c>
      <c r="I103" s="501">
        <v>0.5</v>
      </c>
      <c r="J103" s="500">
        <v>0.60000000000000009</v>
      </c>
      <c r="K103" s="501">
        <v>0.9</v>
      </c>
      <c r="L103" s="502">
        <v>0.30000000000000004</v>
      </c>
      <c r="M103" s="503">
        <v>0.5</v>
      </c>
    </row>
    <row r="104" spans="1:13">
      <c r="A104" s="506"/>
      <c r="B104" s="459"/>
      <c r="C104" s="507" t="s">
        <v>210</v>
      </c>
      <c r="D104" s="508" t="s">
        <v>228</v>
      </c>
      <c r="E104" s="336" t="s">
        <v>136</v>
      </c>
      <c r="F104" s="509">
        <v>0.875</v>
      </c>
      <c r="G104" s="509" t="s">
        <v>63</v>
      </c>
      <c r="H104" s="510">
        <v>0.4</v>
      </c>
      <c r="I104" s="511">
        <v>0.7</v>
      </c>
      <c r="J104" s="510">
        <v>0.8</v>
      </c>
      <c r="K104" s="511">
        <v>1.3</v>
      </c>
      <c r="L104" s="512">
        <v>0.2</v>
      </c>
      <c r="M104" s="513">
        <v>0.5</v>
      </c>
    </row>
    <row r="105" spans="1:13">
      <c r="A105" s="506" t="s">
        <v>229</v>
      </c>
      <c r="B105" s="459"/>
      <c r="C105" s="507" t="s">
        <v>210</v>
      </c>
      <c r="D105" s="514" t="s">
        <v>230</v>
      </c>
      <c r="E105" s="344" t="s">
        <v>136</v>
      </c>
      <c r="F105" s="515">
        <v>0.9375</v>
      </c>
      <c r="G105" s="515" t="s">
        <v>63</v>
      </c>
      <c r="H105" s="516">
        <v>0.60000000000000009</v>
      </c>
      <c r="I105" s="348">
        <v>1</v>
      </c>
      <c r="J105" s="516">
        <v>1.2</v>
      </c>
      <c r="K105" s="348">
        <v>2.1</v>
      </c>
      <c r="L105" s="484">
        <v>0.30000000000000004</v>
      </c>
      <c r="M105" s="349">
        <v>1</v>
      </c>
    </row>
    <row r="106" spans="1:13">
      <c r="A106" s="506"/>
      <c r="B106" s="459"/>
      <c r="C106" s="507" t="s">
        <v>210</v>
      </c>
      <c r="D106" s="514" t="s">
        <v>231</v>
      </c>
      <c r="E106" s="344" t="s">
        <v>136</v>
      </c>
      <c r="F106" s="515">
        <v>0.97916666666666663</v>
      </c>
      <c r="G106" s="515" t="s">
        <v>63</v>
      </c>
      <c r="H106" s="516">
        <v>0.2</v>
      </c>
      <c r="I106" s="348">
        <v>0.30000000000000004</v>
      </c>
      <c r="J106" s="516">
        <v>0.4</v>
      </c>
      <c r="K106" s="348">
        <v>0.8</v>
      </c>
      <c r="L106" s="484">
        <v>0.1</v>
      </c>
      <c r="M106" s="349">
        <v>0.30000000000000004</v>
      </c>
    </row>
    <row r="107" spans="1:13">
      <c r="A107" s="506"/>
      <c r="B107" s="459"/>
      <c r="C107" s="507" t="s">
        <v>210</v>
      </c>
      <c r="D107" s="514" t="s">
        <v>232</v>
      </c>
      <c r="E107" s="344" t="s">
        <v>136</v>
      </c>
      <c r="F107" s="515">
        <v>2.0833333333333332E-2</v>
      </c>
      <c r="G107" s="515" t="s">
        <v>137</v>
      </c>
      <c r="H107" s="516">
        <v>0.1</v>
      </c>
      <c r="I107" s="348">
        <v>0.30000000000000004</v>
      </c>
      <c r="J107" s="516">
        <v>0.30000000000000004</v>
      </c>
      <c r="K107" s="348">
        <v>0.5</v>
      </c>
      <c r="L107" s="484">
        <v>0.1</v>
      </c>
      <c r="M107" s="349">
        <v>0.30000000000000004</v>
      </c>
    </row>
    <row r="108" spans="1:13">
      <c r="A108" s="506"/>
      <c r="B108" s="459"/>
      <c r="C108" s="507" t="s">
        <v>210</v>
      </c>
      <c r="D108" s="514" t="s">
        <v>233</v>
      </c>
      <c r="E108" s="344" t="s">
        <v>136</v>
      </c>
      <c r="F108" s="515">
        <v>6.25E-2</v>
      </c>
      <c r="G108" s="515" t="s">
        <v>137</v>
      </c>
      <c r="H108" s="516">
        <v>0.1</v>
      </c>
      <c r="I108" s="348">
        <v>0.1</v>
      </c>
      <c r="J108" s="516">
        <v>0.1</v>
      </c>
      <c r="K108" s="348">
        <v>0.2</v>
      </c>
      <c r="L108" s="517">
        <v>0.1</v>
      </c>
      <c r="M108" s="349">
        <v>0.1</v>
      </c>
    </row>
    <row r="109" spans="1:13">
      <c r="A109" s="506"/>
      <c r="B109" s="459"/>
      <c r="C109" s="507" t="s">
        <v>210</v>
      </c>
      <c r="D109" s="514" t="s">
        <v>234</v>
      </c>
      <c r="E109" s="344" t="s">
        <v>204</v>
      </c>
      <c r="F109" s="515">
        <v>0.27083333333333331</v>
      </c>
      <c r="G109" s="515" t="s">
        <v>137</v>
      </c>
      <c r="H109" s="516">
        <v>0.1</v>
      </c>
      <c r="I109" s="348">
        <v>0.1</v>
      </c>
      <c r="J109" s="516">
        <v>0.1</v>
      </c>
      <c r="K109" s="348">
        <v>0.2</v>
      </c>
      <c r="L109" s="517">
        <v>0.1</v>
      </c>
      <c r="M109" s="349">
        <v>0.2</v>
      </c>
    </row>
    <row r="110" spans="1:13">
      <c r="A110" s="507"/>
      <c r="B110" s="459"/>
      <c r="C110" s="507" t="s">
        <v>210</v>
      </c>
      <c r="D110" s="514" t="s">
        <v>234</v>
      </c>
      <c r="E110" s="344" t="s">
        <v>204</v>
      </c>
      <c r="F110" s="515">
        <v>0.3263888888888889</v>
      </c>
      <c r="G110" s="515" t="s">
        <v>137</v>
      </c>
      <c r="H110" s="516">
        <v>0.1</v>
      </c>
      <c r="I110" s="348">
        <v>0.30000000000000004</v>
      </c>
      <c r="J110" s="516">
        <v>0.30000000000000004</v>
      </c>
      <c r="K110" s="348">
        <v>0.5</v>
      </c>
      <c r="L110" s="517">
        <v>0.1</v>
      </c>
      <c r="M110" s="349">
        <v>0.30000000000000004</v>
      </c>
    </row>
    <row r="111" spans="1:13">
      <c r="A111" s="507"/>
      <c r="B111" s="459"/>
      <c r="C111" s="507" t="s">
        <v>210</v>
      </c>
      <c r="D111" s="514" t="s">
        <v>149</v>
      </c>
      <c r="E111" s="344" t="s">
        <v>204</v>
      </c>
      <c r="F111" s="515">
        <v>0.41666666666666669</v>
      </c>
      <c r="G111" s="515" t="s">
        <v>137</v>
      </c>
      <c r="H111" s="516">
        <v>0.1</v>
      </c>
      <c r="I111" s="348">
        <v>0.2</v>
      </c>
      <c r="J111" s="516">
        <v>0.30000000000000004</v>
      </c>
      <c r="K111" s="348">
        <v>0.5</v>
      </c>
      <c r="L111" s="517">
        <v>0.1</v>
      </c>
      <c r="M111" s="349">
        <v>0.2</v>
      </c>
    </row>
    <row r="112" spans="1:13">
      <c r="A112" s="507"/>
      <c r="B112" s="459"/>
      <c r="C112" s="507" t="s">
        <v>210</v>
      </c>
      <c r="D112" s="514" t="s">
        <v>149</v>
      </c>
      <c r="E112" s="344" t="s">
        <v>204</v>
      </c>
      <c r="F112" s="515">
        <v>0.45833333333333331</v>
      </c>
      <c r="G112" s="515" t="s">
        <v>137</v>
      </c>
      <c r="H112" s="516">
        <v>0.1</v>
      </c>
      <c r="I112" s="348">
        <v>0.1</v>
      </c>
      <c r="J112" s="516">
        <v>0.1</v>
      </c>
      <c r="K112" s="348">
        <v>0.2</v>
      </c>
      <c r="L112" s="517">
        <v>0.1</v>
      </c>
      <c r="M112" s="349">
        <v>0.1</v>
      </c>
    </row>
    <row r="113" spans="1:13">
      <c r="A113" s="506"/>
      <c r="B113" s="459"/>
      <c r="C113" s="507" t="s">
        <v>210</v>
      </c>
      <c r="D113" s="514" t="s">
        <v>235</v>
      </c>
      <c r="E113" s="344" t="s">
        <v>204</v>
      </c>
      <c r="F113" s="515">
        <v>0.5</v>
      </c>
      <c r="G113" s="515" t="s">
        <v>137</v>
      </c>
      <c r="H113" s="516">
        <v>0.1</v>
      </c>
      <c r="I113" s="348">
        <v>0.2</v>
      </c>
      <c r="J113" s="516">
        <v>0.4</v>
      </c>
      <c r="K113" s="348">
        <v>0.60000000000000009</v>
      </c>
      <c r="L113" s="517">
        <v>0.1</v>
      </c>
      <c r="M113" s="349">
        <v>0.2</v>
      </c>
    </row>
    <row r="114" spans="1:13">
      <c r="A114" s="506"/>
      <c r="B114" s="459"/>
      <c r="C114" s="507" t="s">
        <v>210</v>
      </c>
      <c r="D114" s="514" t="s">
        <v>235</v>
      </c>
      <c r="E114" s="344" t="s">
        <v>204</v>
      </c>
      <c r="F114" s="515">
        <v>0.58333333333333337</v>
      </c>
      <c r="G114" s="515" t="s">
        <v>137</v>
      </c>
      <c r="H114" s="516">
        <v>0.1</v>
      </c>
      <c r="I114" s="348">
        <v>0.30000000000000004</v>
      </c>
      <c r="J114" s="516">
        <v>0.5</v>
      </c>
      <c r="K114" s="348">
        <v>0.9</v>
      </c>
      <c r="L114" s="517">
        <v>0.2</v>
      </c>
      <c r="M114" s="349">
        <v>0.30000000000000004</v>
      </c>
    </row>
    <row r="115" spans="1:13">
      <c r="A115" s="506"/>
      <c r="B115" s="459"/>
      <c r="C115" s="507" t="s">
        <v>210</v>
      </c>
      <c r="D115" s="514" t="s">
        <v>236</v>
      </c>
      <c r="E115" s="344" t="s">
        <v>204</v>
      </c>
      <c r="F115" s="515">
        <v>0.66666666666666663</v>
      </c>
      <c r="G115" s="515" t="s">
        <v>137</v>
      </c>
      <c r="H115" s="516">
        <v>0.2</v>
      </c>
      <c r="I115" s="348">
        <v>0.4</v>
      </c>
      <c r="J115" s="516">
        <v>0.60000000000000009</v>
      </c>
      <c r="K115" s="348">
        <v>1</v>
      </c>
      <c r="L115" s="517">
        <v>0.1</v>
      </c>
      <c r="M115" s="349">
        <v>0.30000000000000004</v>
      </c>
    </row>
    <row r="116" spans="1:13">
      <c r="A116" s="506"/>
      <c r="B116" s="459"/>
      <c r="C116" s="507" t="s">
        <v>210</v>
      </c>
      <c r="D116" s="505" t="s">
        <v>237</v>
      </c>
      <c r="E116" s="498" t="s">
        <v>204</v>
      </c>
      <c r="F116" s="518">
        <v>0.70833333333333337</v>
      </c>
      <c r="G116" s="518" t="s">
        <v>137</v>
      </c>
      <c r="H116" s="519">
        <v>0.2</v>
      </c>
      <c r="I116" s="520">
        <v>0.4</v>
      </c>
      <c r="J116" s="519">
        <v>0.7</v>
      </c>
      <c r="K116" s="520">
        <v>1.2</v>
      </c>
      <c r="L116" s="521">
        <v>0.30000000000000004</v>
      </c>
      <c r="M116" s="522">
        <v>0.30000000000000004</v>
      </c>
    </row>
    <row r="117" spans="1:13">
      <c r="A117" s="523"/>
      <c r="B117" s="524"/>
      <c r="C117" s="525" t="s">
        <v>210</v>
      </c>
      <c r="D117" s="526" t="s">
        <v>237</v>
      </c>
      <c r="E117" s="473" t="s">
        <v>204</v>
      </c>
      <c r="F117" s="474">
        <v>0.75</v>
      </c>
      <c r="G117" s="475" t="s">
        <v>63</v>
      </c>
      <c r="H117" s="527">
        <v>0.2</v>
      </c>
      <c r="I117" s="446">
        <v>0.60000000000000009</v>
      </c>
      <c r="J117" s="527">
        <v>0.8</v>
      </c>
      <c r="K117" s="446">
        <v>1.1000000000000001</v>
      </c>
      <c r="L117" s="528">
        <v>0.5</v>
      </c>
      <c r="M117" s="372">
        <v>0.5</v>
      </c>
    </row>
    <row r="118" spans="1:13">
      <c r="A118" s="523"/>
      <c r="B118" s="524"/>
      <c r="C118" s="525" t="s">
        <v>210</v>
      </c>
      <c r="D118" s="529" t="s">
        <v>238</v>
      </c>
      <c r="E118" s="344" t="s">
        <v>204</v>
      </c>
      <c r="F118" s="345">
        <v>0.79166666666666663</v>
      </c>
      <c r="G118" s="480" t="s">
        <v>63</v>
      </c>
      <c r="H118" s="527">
        <v>0.2</v>
      </c>
      <c r="I118" s="446">
        <v>0.60000000000000009</v>
      </c>
      <c r="J118" s="527">
        <v>0.9</v>
      </c>
      <c r="K118" s="446">
        <v>1.3</v>
      </c>
      <c r="L118" s="528">
        <v>0.5</v>
      </c>
      <c r="M118" s="349">
        <v>0.5</v>
      </c>
    </row>
    <row r="119" spans="1:13">
      <c r="A119" s="523"/>
      <c r="B119" s="524"/>
      <c r="C119" s="525" t="s">
        <v>210</v>
      </c>
      <c r="D119" s="355" t="s">
        <v>235</v>
      </c>
      <c r="E119" s="344" t="s">
        <v>204</v>
      </c>
      <c r="F119" s="345">
        <v>0.83333333333333337</v>
      </c>
      <c r="G119" s="480" t="s">
        <v>63</v>
      </c>
      <c r="H119" s="527">
        <v>0.60000000000000009</v>
      </c>
      <c r="I119" s="446">
        <v>0.7</v>
      </c>
      <c r="J119" s="527">
        <v>1</v>
      </c>
      <c r="K119" s="446">
        <v>1.7000000000000002</v>
      </c>
      <c r="L119" s="528">
        <v>0.4</v>
      </c>
      <c r="M119" s="349">
        <v>0.7</v>
      </c>
    </row>
    <row r="120" spans="1:13">
      <c r="A120" s="523"/>
      <c r="B120" s="524"/>
      <c r="C120" s="525" t="s">
        <v>210</v>
      </c>
      <c r="D120" s="355" t="s">
        <v>195</v>
      </c>
      <c r="E120" s="344" t="s">
        <v>204</v>
      </c>
      <c r="F120" s="345">
        <v>0.91666666666666663</v>
      </c>
      <c r="G120" s="480" t="s">
        <v>63</v>
      </c>
      <c r="H120" s="527">
        <v>0.5</v>
      </c>
      <c r="I120" s="446">
        <v>0.60000000000000009</v>
      </c>
      <c r="J120" s="527">
        <v>0.8</v>
      </c>
      <c r="K120" s="446">
        <v>1.3</v>
      </c>
      <c r="L120" s="528">
        <v>0.4</v>
      </c>
      <c r="M120" s="349">
        <v>0.60000000000000009</v>
      </c>
    </row>
    <row r="121" spans="1:13">
      <c r="A121" s="523"/>
      <c r="B121" s="524"/>
      <c r="C121" s="525" t="s">
        <v>210</v>
      </c>
      <c r="D121" s="355" t="s">
        <v>195</v>
      </c>
      <c r="E121" s="344" t="s">
        <v>204</v>
      </c>
      <c r="F121" s="345">
        <v>0</v>
      </c>
      <c r="G121" s="480" t="s">
        <v>137</v>
      </c>
      <c r="H121" s="527">
        <v>0.2</v>
      </c>
      <c r="I121" s="446">
        <v>0.2</v>
      </c>
      <c r="J121" s="527">
        <v>0.4</v>
      </c>
      <c r="K121" s="446">
        <v>0.60000000000000009</v>
      </c>
      <c r="L121" s="528">
        <v>0.2</v>
      </c>
      <c r="M121" s="349">
        <v>0.30000000000000004</v>
      </c>
    </row>
    <row r="122" spans="1:13">
      <c r="A122" s="523"/>
      <c r="B122" s="524"/>
      <c r="C122" s="525" t="s">
        <v>210</v>
      </c>
      <c r="D122" s="355" t="s">
        <v>239</v>
      </c>
      <c r="E122" s="344" t="s">
        <v>204</v>
      </c>
      <c r="F122" s="345">
        <v>8.3333333333333329E-2</v>
      </c>
      <c r="G122" s="480" t="s">
        <v>137</v>
      </c>
      <c r="H122" s="527">
        <v>0</v>
      </c>
      <c r="I122" s="446">
        <v>0</v>
      </c>
      <c r="J122" s="527">
        <v>0</v>
      </c>
      <c r="K122" s="446">
        <v>0</v>
      </c>
      <c r="L122" s="528">
        <v>0</v>
      </c>
      <c r="M122" s="349">
        <v>0</v>
      </c>
    </row>
    <row r="123" spans="1:13">
      <c r="A123" s="523"/>
      <c r="B123" s="524"/>
      <c r="C123" s="525" t="s">
        <v>240</v>
      </c>
      <c r="D123" s="355" t="s">
        <v>58</v>
      </c>
      <c r="E123" s="473" t="s">
        <v>136</v>
      </c>
      <c r="F123" s="474">
        <v>0.25</v>
      </c>
      <c r="G123" s="475" t="s">
        <v>137</v>
      </c>
      <c r="H123" s="527">
        <v>0.1</v>
      </c>
      <c r="I123" s="446">
        <v>0.1</v>
      </c>
      <c r="J123" s="527">
        <v>0.1</v>
      </c>
      <c r="K123" s="446">
        <v>0.1</v>
      </c>
      <c r="L123" s="528">
        <v>0.1</v>
      </c>
      <c r="M123" s="349">
        <v>0.1</v>
      </c>
    </row>
    <row r="124" spans="1:13">
      <c r="A124" s="523"/>
      <c r="B124" s="524"/>
      <c r="C124" s="525" t="s">
        <v>240</v>
      </c>
      <c r="D124" s="529" t="s">
        <v>56</v>
      </c>
      <c r="E124" s="344" t="s">
        <v>136</v>
      </c>
      <c r="F124" s="345">
        <v>0.28125</v>
      </c>
      <c r="G124" s="480" t="s">
        <v>137</v>
      </c>
      <c r="H124" s="527">
        <v>0.1</v>
      </c>
      <c r="I124" s="446">
        <v>0.1</v>
      </c>
      <c r="J124" s="527">
        <v>0.1</v>
      </c>
      <c r="K124" s="446">
        <v>0.1</v>
      </c>
      <c r="L124" s="528">
        <v>0.1</v>
      </c>
      <c r="M124" s="349">
        <v>0.1</v>
      </c>
    </row>
    <row r="125" spans="1:13">
      <c r="A125" s="523"/>
      <c r="B125" s="524"/>
      <c r="C125" s="525" t="s">
        <v>240</v>
      </c>
      <c r="D125" s="355" t="s">
        <v>56</v>
      </c>
      <c r="E125" s="344" t="s">
        <v>136</v>
      </c>
      <c r="F125" s="345">
        <v>0.36458333333333331</v>
      </c>
      <c r="G125" s="480" t="s">
        <v>137</v>
      </c>
      <c r="H125" s="527">
        <v>0.1</v>
      </c>
      <c r="I125" s="446">
        <v>0.1</v>
      </c>
      <c r="J125" s="527">
        <v>0.1</v>
      </c>
      <c r="K125" s="446">
        <v>0.2</v>
      </c>
      <c r="L125" s="528">
        <v>0.1</v>
      </c>
      <c r="M125" s="349">
        <v>0.1</v>
      </c>
    </row>
    <row r="126" spans="1:13" s="530" customFormat="1">
      <c r="A126" s="523"/>
      <c r="B126" s="524"/>
      <c r="C126" s="525" t="s">
        <v>240</v>
      </c>
      <c r="D126" s="355" t="s">
        <v>58</v>
      </c>
      <c r="E126" s="344" t="s">
        <v>136</v>
      </c>
      <c r="F126" s="345">
        <v>0.45833333333333331</v>
      </c>
      <c r="G126" s="480" t="s">
        <v>137</v>
      </c>
      <c r="H126" s="527">
        <v>0.1</v>
      </c>
      <c r="I126" s="446">
        <v>0.1</v>
      </c>
      <c r="J126" s="527">
        <v>0.1</v>
      </c>
      <c r="K126" s="446">
        <v>0.1</v>
      </c>
      <c r="L126" s="528">
        <v>0.1</v>
      </c>
      <c r="M126" s="349">
        <v>0.1</v>
      </c>
    </row>
    <row r="127" spans="1:13">
      <c r="A127" s="523"/>
      <c r="B127" s="524"/>
      <c r="C127" s="525" t="s">
        <v>240</v>
      </c>
      <c r="D127" s="355" t="s">
        <v>56</v>
      </c>
      <c r="E127" s="344" t="s">
        <v>136</v>
      </c>
      <c r="F127" s="345">
        <v>0.5</v>
      </c>
      <c r="G127" s="480" t="s">
        <v>137</v>
      </c>
      <c r="H127" s="527">
        <v>0.30000000000000004</v>
      </c>
      <c r="I127" s="446">
        <v>0.2</v>
      </c>
      <c r="J127" s="527">
        <v>0.30000000000000004</v>
      </c>
      <c r="K127" s="446">
        <v>0.30000000000000004</v>
      </c>
      <c r="L127" s="528">
        <v>0.2</v>
      </c>
      <c r="M127" s="349">
        <v>0.30000000000000004</v>
      </c>
    </row>
    <row r="128" spans="1:13">
      <c r="A128" s="523"/>
      <c r="B128" s="524"/>
      <c r="C128" s="525" t="s">
        <v>240</v>
      </c>
      <c r="D128" s="497" t="s">
        <v>56</v>
      </c>
      <c r="E128" s="498" t="s">
        <v>136</v>
      </c>
      <c r="F128" s="489">
        <v>0.58333333333333337</v>
      </c>
      <c r="G128" s="402" t="s">
        <v>137</v>
      </c>
      <c r="H128" s="531">
        <v>0.30000000000000004</v>
      </c>
      <c r="I128" s="404">
        <v>0.30000000000000004</v>
      </c>
      <c r="J128" s="531">
        <v>0.4</v>
      </c>
      <c r="K128" s="404">
        <v>0.30000000000000004</v>
      </c>
      <c r="L128" s="532">
        <v>0.4</v>
      </c>
      <c r="M128" s="405">
        <v>0.4</v>
      </c>
    </row>
    <row r="129" spans="1:13">
      <c r="A129" s="523"/>
      <c r="B129" s="524"/>
      <c r="C129" s="525" t="s">
        <v>240</v>
      </c>
      <c r="D129" s="533" t="s">
        <v>56</v>
      </c>
      <c r="E129" s="443" t="s">
        <v>136</v>
      </c>
      <c r="F129" s="486">
        <v>0.6875</v>
      </c>
      <c r="G129" s="534" t="s">
        <v>137</v>
      </c>
      <c r="H129" s="535">
        <v>0.4</v>
      </c>
      <c r="I129" s="340">
        <v>0.4</v>
      </c>
      <c r="J129" s="536">
        <v>0.5</v>
      </c>
      <c r="K129" s="340">
        <v>0.5</v>
      </c>
      <c r="L129" s="537">
        <v>0.5</v>
      </c>
      <c r="M129" s="341">
        <v>0.5</v>
      </c>
    </row>
    <row r="130" spans="1:13" ht="11.25" customHeight="1">
      <c r="A130" s="523"/>
      <c r="B130" s="538"/>
      <c r="C130" s="525" t="s">
        <v>240</v>
      </c>
      <c r="D130" s="533" t="s">
        <v>241</v>
      </c>
      <c r="E130" s="443" t="s">
        <v>136</v>
      </c>
      <c r="F130" s="345">
        <v>0.79166666666666663</v>
      </c>
      <c r="G130" s="539" t="s">
        <v>63</v>
      </c>
      <c r="H130" s="540">
        <v>0.2</v>
      </c>
      <c r="I130" s="348">
        <v>0.30000000000000004</v>
      </c>
      <c r="J130" s="516">
        <v>0.2</v>
      </c>
      <c r="K130" s="348">
        <v>0.2</v>
      </c>
      <c r="L130" s="517">
        <v>0.2</v>
      </c>
      <c r="M130" s="349">
        <v>0.30000000000000004</v>
      </c>
    </row>
    <row r="131" spans="1:13" ht="11.25" customHeight="1">
      <c r="A131" s="523"/>
      <c r="B131" s="538"/>
      <c r="C131" s="525" t="s">
        <v>240</v>
      </c>
      <c r="D131" s="533" t="s">
        <v>242</v>
      </c>
      <c r="E131" s="443" t="s">
        <v>136</v>
      </c>
      <c r="F131" s="345">
        <v>0.83333333333333337</v>
      </c>
      <c r="G131" s="539" t="s">
        <v>63</v>
      </c>
      <c r="H131" s="540">
        <v>0.7</v>
      </c>
      <c r="I131" s="348">
        <v>0.8</v>
      </c>
      <c r="J131" s="516">
        <v>1</v>
      </c>
      <c r="K131" s="348">
        <v>1.1000000000000001</v>
      </c>
      <c r="L131" s="517">
        <v>0.9</v>
      </c>
      <c r="M131" s="349">
        <v>1</v>
      </c>
    </row>
    <row r="132" spans="1:13" ht="11.25" customHeight="1">
      <c r="A132" s="523" t="s">
        <v>243</v>
      </c>
      <c r="B132" s="538"/>
      <c r="C132" s="525" t="s">
        <v>240</v>
      </c>
      <c r="D132" s="529" t="s">
        <v>244</v>
      </c>
      <c r="E132" s="443" t="s">
        <v>245</v>
      </c>
      <c r="F132" s="345">
        <v>0.875</v>
      </c>
      <c r="G132" s="539" t="s">
        <v>63</v>
      </c>
      <c r="H132" s="540">
        <v>1</v>
      </c>
      <c r="I132" s="348">
        <v>1.5</v>
      </c>
      <c r="J132" s="516">
        <v>1.7000000000000002</v>
      </c>
      <c r="K132" s="348">
        <v>1.5</v>
      </c>
      <c r="L132" s="517">
        <v>1.8</v>
      </c>
      <c r="M132" s="349">
        <v>1.6</v>
      </c>
    </row>
    <row r="133" spans="1:13" ht="11.25" customHeight="1">
      <c r="A133" s="523" t="s">
        <v>246</v>
      </c>
      <c r="B133" s="538"/>
      <c r="C133" s="525" t="s">
        <v>240</v>
      </c>
      <c r="D133" s="529" t="s">
        <v>247</v>
      </c>
      <c r="E133" s="443" t="s">
        <v>136</v>
      </c>
      <c r="F133" s="345">
        <v>0.875</v>
      </c>
      <c r="G133" s="539" t="s">
        <v>63</v>
      </c>
      <c r="H133" s="540">
        <v>0.9</v>
      </c>
      <c r="I133" s="348">
        <v>1.2</v>
      </c>
      <c r="J133" s="516">
        <v>1.3</v>
      </c>
      <c r="K133" s="348">
        <v>1.3</v>
      </c>
      <c r="L133" s="517">
        <v>1.4</v>
      </c>
      <c r="M133" s="349">
        <v>1.5</v>
      </c>
    </row>
    <row r="134" spans="1:13" ht="11.25" customHeight="1">
      <c r="A134" s="523"/>
      <c r="B134" s="538"/>
      <c r="C134" s="525" t="s">
        <v>240</v>
      </c>
      <c r="D134" s="529" t="s">
        <v>248</v>
      </c>
      <c r="E134" s="443" t="s">
        <v>136</v>
      </c>
      <c r="F134" s="474">
        <v>0.95833333333333315</v>
      </c>
      <c r="G134" s="541" t="s">
        <v>63</v>
      </c>
      <c r="H134" s="540">
        <v>0.8</v>
      </c>
      <c r="I134" s="348">
        <v>0.9</v>
      </c>
      <c r="J134" s="516">
        <v>1</v>
      </c>
      <c r="K134" s="348">
        <v>1</v>
      </c>
      <c r="L134" s="517">
        <v>1</v>
      </c>
      <c r="M134" s="349">
        <v>1.1000000000000001</v>
      </c>
    </row>
    <row r="135" spans="1:13" ht="11.25" customHeight="1">
      <c r="A135" s="523"/>
      <c r="B135" s="538"/>
      <c r="C135" s="525" t="s">
        <v>240</v>
      </c>
      <c r="D135" s="529" t="s">
        <v>58</v>
      </c>
      <c r="E135" s="443" t="s">
        <v>136</v>
      </c>
      <c r="F135" s="345">
        <v>1</v>
      </c>
      <c r="G135" s="539" t="s">
        <v>137</v>
      </c>
      <c r="H135" s="540">
        <v>0.5</v>
      </c>
      <c r="I135" s="348">
        <v>0.4</v>
      </c>
      <c r="J135" s="516">
        <v>0.5</v>
      </c>
      <c r="K135" s="348">
        <v>0.5</v>
      </c>
      <c r="L135" s="517">
        <v>0.5</v>
      </c>
      <c r="M135" s="349">
        <v>0.5</v>
      </c>
    </row>
    <row r="136" spans="1:13" ht="11.25" customHeight="1">
      <c r="A136" s="523"/>
      <c r="B136" s="538"/>
      <c r="C136" s="525" t="s">
        <v>240</v>
      </c>
      <c r="D136" s="529" t="s">
        <v>56</v>
      </c>
      <c r="E136" s="443" t="s">
        <v>204</v>
      </c>
      <c r="F136" s="486">
        <v>0.25</v>
      </c>
      <c r="G136" s="534" t="s">
        <v>137</v>
      </c>
      <c r="H136" s="540">
        <v>0.1</v>
      </c>
      <c r="I136" s="348">
        <v>0.1</v>
      </c>
      <c r="J136" s="516">
        <v>0.1</v>
      </c>
      <c r="K136" s="348">
        <v>0.1</v>
      </c>
      <c r="L136" s="517">
        <v>0.1</v>
      </c>
      <c r="M136" s="349">
        <v>0.1</v>
      </c>
    </row>
    <row r="137" spans="1:13" ht="11.25" customHeight="1">
      <c r="A137" s="523"/>
      <c r="B137" s="538"/>
      <c r="C137" s="525" t="s">
        <v>240</v>
      </c>
      <c r="D137" s="529" t="s">
        <v>56</v>
      </c>
      <c r="E137" s="344" t="s">
        <v>204</v>
      </c>
      <c r="F137" s="345">
        <v>0.32291666666666669</v>
      </c>
      <c r="G137" s="539" t="s">
        <v>137</v>
      </c>
      <c r="H137" s="540">
        <v>0.2</v>
      </c>
      <c r="I137" s="348">
        <v>0.2</v>
      </c>
      <c r="J137" s="516">
        <v>0.2</v>
      </c>
      <c r="K137" s="348">
        <v>0.30000000000000004</v>
      </c>
      <c r="L137" s="517">
        <v>0.2</v>
      </c>
      <c r="M137" s="349">
        <v>0.2</v>
      </c>
    </row>
    <row r="138" spans="1:13" ht="11.25" customHeight="1">
      <c r="A138" s="523"/>
      <c r="B138" s="538"/>
      <c r="C138" s="525" t="s">
        <v>240</v>
      </c>
      <c r="D138" s="355" t="s">
        <v>56</v>
      </c>
      <c r="E138" s="344" t="s">
        <v>204</v>
      </c>
      <c r="F138" s="352">
        <v>0.40625000000000006</v>
      </c>
      <c r="G138" s="542" t="s">
        <v>137</v>
      </c>
      <c r="H138" s="540">
        <v>0.30000000000000004</v>
      </c>
      <c r="I138" s="348">
        <v>0.30000000000000004</v>
      </c>
      <c r="J138" s="516">
        <v>0.30000000000000004</v>
      </c>
      <c r="K138" s="348">
        <v>0.4</v>
      </c>
      <c r="L138" s="517">
        <v>0.30000000000000004</v>
      </c>
      <c r="M138" s="349">
        <v>0.30000000000000004</v>
      </c>
    </row>
    <row r="139" spans="1:13" ht="11.25" customHeight="1">
      <c r="A139" s="543"/>
      <c r="B139" s="538"/>
      <c r="C139" s="525" t="s">
        <v>240</v>
      </c>
      <c r="D139" s="544" t="s">
        <v>56</v>
      </c>
      <c r="E139" s="498" t="s">
        <v>204</v>
      </c>
      <c r="F139" s="489">
        <v>0.48958333333333331</v>
      </c>
      <c r="G139" s="545" t="s">
        <v>137</v>
      </c>
      <c r="H139" s="546">
        <v>0.30000000000000004</v>
      </c>
      <c r="I139" s="520">
        <v>0.30000000000000004</v>
      </c>
      <c r="J139" s="519">
        <v>0.30000000000000004</v>
      </c>
      <c r="K139" s="520">
        <v>0.5</v>
      </c>
      <c r="L139" s="521">
        <v>0.2</v>
      </c>
      <c r="M139" s="522">
        <v>0.30000000000000004</v>
      </c>
    </row>
    <row r="140" spans="1:13" ht="11.25" customHeight="1">
      <c r="A140" s="523"/>
      <c r="B140" s="538"/>
      <c r="C140" s="334" t="s">
        <v>240</v>
      </c>
      <c r="D140" s="355" t="s">
        <v>56</v>
      </c>
      <c r="E140" s="473" t="s">
        <v>204</v>
      </c>
      <c r="F140" s="474">
        <v>0.57291666666666663</v>
      </c>
      <c r="G140" s="475" t="s">
        <v>137</v>
      </c>
      <c r="H140" s="476">
        <v>0.4</v>
      </c>
      <c r="I140" s="477">
        <v>0.5</v>
      </c>
      <c r="J140" s="476">
        <v>0.5</v>
      </c>
      <c r="K140" s="477">
        <v>0.5</v>
      </c>
      <c r="L140" s="478">
        <v>0.4</v>
      </c>
      <c r="M140" s="479">
        <v>0.5</v>
      </c>
    </row>
    <row r="141" spans="1:13" ht="11.25" customHeight="1">
      <c r="A141" s="523"/>
      <c r="B141" s="538"/>
      <c r="C141" s="334" t="s">
        <v>240</v>
      </c>
      <c r="D141" s="497" t="s">
        <v>56</v>
      </c>
      <c r="E141" s="498" t="s">
        <v>204</v>
      </c>
      <c r="F141" s="489">
        <v>0.64583333333333337</v>
      </c>
      <c r="G141" s="499" t="s">
        <v>137</v>
      </c>
      <c r="H141" s="500">
        <v>0.5</v>
      </c>
      <c r="I141" s="501">
        <v>0.60000000000000009</v>
      </c>
      <c r="J141" s="500">
        <v>0.5</v>
      </c>
      <c r="K141" s="501">
        <v>0.60000000000000009</v>
      </c>
      <c r="L141" s="502">
        <v>0.4</v>
      </c>
      <c r="M141" s="503">
        <v>0.60000000000000009</v>
      </c>
    </row>
    <row r="142" spans="1:13" ht="11.25" customHeight="1">
      <c r="A142" s="523"/>
      <c r="C142" s="334" t="s">
        <v>240</v>
      </c>
      <c r="D142" s="497" t="s">
        <v>56</v>
      </c>
      <c r="E142" s="498" t="s">
        <v>204</v>
      </c>
      <c r="F142" s="489">
        <v>0.75</v>
      </c>
      <c r="G142" s="499" t="s">
        <v>137</v>
      </c>
      <c r="H142" s="500">
        <v>0.5</v>
      </c>
      <c r="I142" s="501">
        <v>0.60000000000000009</v>
      </c>
      <c r="J142" s="500">
        <v>0.5</v>
      </c>
      <c r="K142" s="501">
        <v>0.60000000000000009</v>
      </c>
      <c r="L142" s="502">
        <v>0.4</v>
      </c>
      <c r="M142" s="547">
        <v>0.60000000000000009</v>
      </c>
    </row>
    <row r="143" spans="1:13" ht="11.25" customHeight="1">
      <c r="A143" s="334"/>
      <c r="C143" s="334" t="s">
        <v>240</v>
      </c>
      <c r="D143" s="355" t="s">
        <v>242</v>
      </c>
      <c r="E143" s="336" t="s">
        <v>204</v>
      </c>
      <c r="F143" s="474">
        <v>0.83333333333333337</v>
      </c>
      <c r="G143" s="475" t="s">
        <v>63</v>
      </c>
      <c r="H143" s="476">
        <v>0.7</v>
      </c>
      <c r="I143" s="477">
        <v>0.9</v>
      </c>
      <c r="J143" s="476">
        <v>1</v>
      </c>
      <c r="K143" s="477">
        <v>1.2</v>
      </c>
      <c r="L143" s="478">
        <v>0.9</v>
      </c>
      <c r="M143" s="479">
        <v>1</v>
      </c>
    </row>
    <row r="144" spans="1:13" ht="11.25" customHeight="1">
      <c r="A144" s="334"/>
      <c r="C144" s="334" t="s">
        <v>240</v>
      </c>
      <c r="D144" s="355" t="s">
        <v>247</v>
      </c>
      <c r="E144" s="336" t="s">
        <v>204</v>
      </c>
      <c r="F144" s="474">
        <v>0.875</v>
      </c>
      <c r="G144" s="475" t="s">
        <v>63</v>
      </c>
      <c r="H144" s="476">
        <v>1.1000000000000001</v>
      </c>
      <c r="I144" s="477">
        <v>1.5</v>
      </c>
      <c r="J144" s="476">
        <v>1.6</v>
      </c>
      <c r="K144" s="477">
        <v>1.6</v>
      </c>
      <c r="L144" s="478">
        <v>1.5</v>
      </c>
      <c r="M144" s="481">
        <v>1.6</v>
      </c>
    </row>
    <row r="145" spans="1:13" ht="11.25" customHeight="1">
      <c r="A145" s="523"/>
      <c r="C145" s="334" t="s">
        <v>240</v>
      </c>
      <c r="D145" s="497" t="s">
        <v>248</v>
      </c>
      <c r="E145" s="498" t="s">
        <v>204</v>
      </c>
      <c r="F145" s="489">
        <v>0.95833333333333315</v>
      </c>
      <c r="G145" s="499" t="s">
        <v>63</v>
      </c>
      <c r="H145" s="500">
        <v>0.9</v>
      </c>
      <c r="I145" s="501">
        <v>1</v>
      </c>
      <c r="J145" s="500">
        <v>1.1000000000000001</v>
      </c>
      <c r="K145" s="501">
        <v>1.2</v>
      </c>
      <c r="L145" s="502">
        <v>1</v>
      </c>
      <c r="M145" s="503">
        <v>1.1000000000000001</v>
      </c>
    </row>
    <row r="146" spans="1:13">
      <c r="A146" s="523"/>
      <c r="C146" s="334" t="s">
        <v>240</v>
      </c>
      <c r="D146" s="497" t="s">
        <v>58</v>
      </c>
      <c r="E146" s="498" t="s">
        <v>204</v>
      </c>
      <c r="F146" s="489">
        <v>1</v>
      </c>
      <c r="G146" s="499" t="s">
        <v>137</v>
      </c>
      <c r="H146" s="500">
        <v>0.60000000000000009</v>
      </c>
      <c r="I146" s="501">
        <v>0.60000000000000009</v>
      </c>
      <c r="J146" s="500">
        <v>0.7</v>
      </c>
      <c r="K146" s="501">
        <v>0.7</v>
      </c>
      <c r="L146" s="502">
        <v>0.7</v>
      </c>
      <c r="M146" s="547">
        <v>0.7</v>
      </c>
    </row>
    <row r="147" spans="1:13">
      <c r="A147" s="523"/>
      <c r="C147" s="334" t="s">
        <v>249</v>
      </c>
      <c r="D147" s="355" t="s">
        <v>250</v>
      </c>
      <c r="E147" s="473" t="s">
        <v>136</v>
      </c>
      <c r="F147" s="474" t="s">
        <v>251</v>
      </c>
      <c r="G147" s="475" t="s">
        <v>137</v>
      </c>
      <c r="H147" s="476">
        <v>0.2</v>
      </c>
      <c r="I147" s="477">
        <v>0.1</v>
      </c>
      <c r="J147" s="476">
        <v>0.1</v>
      </c>
      <c r="K147" s="477">
        <v>0.2</v>
      </c>
      <c r="L147" s="478">
        <v>0.1</v>
      </c>
      <c r="M147" s="479">
        <v>0.1</v>
      </c>
    </row>
    <row r="148" spans="1:13">
      <c r="A148" s="523"/>
      <c r="C148" s="334" t="s">
        <v>249</v>
      </c>
      <c r="D148" s="497" t="s">
        <v>109</v>
      </c>
      <c r="E148" s="498" t="s">
        <v>136</v>
      </c>
      <c r="F148" s="489" t="s">
        <v>252</v>
      </c>
      <c r="G148" s="499" t="s">
        <v>63</v>
      </c>
      <c r="H148" s="500">
        <v>0.2</v>
      </c>
      <c r="I148" s="501">
        <v>0.2</v>
      </c>
      <c r="J148" s="500">
        <v>0.2</v>
      </c>
      <c r="K148" s="501">
        <v>0.2</v>
      </c>
      <c r="L148" s="502">
        <v>0.1</v>
      </c>
      <c r="M148" s="503">
        <v>0.2</v>
      </c>
    </row>
    <row r="149" spans="1:13">
      <c r="A149" s="523"/>
      <c r="C149" s="334" t="s">
        <v>249</v>
      </c>
      <c r="D149" s="497" t="s">
        <v>109</v>
      </c>
      <c r="E149" s="498" t="s">
        <v>136</v>
      </c>
      <c r="F149" s="489" t="s">
        <v>252</v>
      </c>
      <c r="G149" s="499" t="s">
        <v>63</v>
      </c>
      <c r="H149" s="500">
        <v>0.2</v>
      </c>
      <c r="I149" s="501">
        <v>0.2</v>
      </c>
      <c r="J149" s="500">
        <v>0.2</v>
      </c>
      <c r="K149" s="501">
        <v>0.2</v>
      </c>
      <c r="L149" s="502">
        <v>0.1</v>
      </c>
      <c r="M149" s="547">
        <v>0.2</v>
      </c>
    </row>
    <row r="150" spans="1:13">
      <c r="A150" s="334"/>
      <c r="C150" s="334" t="s">
        <v>249</v>
      </c>
      <c r="D150" s="355" t="s">
        <v>250</v>
      </c>
      <c r="E150" s="336" t="s">
        <v>204</v>
      </c>
      <c r="F150" s="474" t="s">
        <v>251</v>
      </c>
      <c r="G150" s="475" t="s">
        <v>137</v>
      </c>
      <c r="H150" s="476">
        <v>0.1</v>
      </c>
      <c r="I150" s="477">
        <v>0.1</v>
      </c>
      <c r="J150" s="476">
        <v>0.1</v>
      </c>
      <c r="K150" s="477">
        <v>0.1</v>
      </c>
      <c r="L150" s="478">
        <v>0.1</v>
      </c>
      <c r="M150" s="479">
        <v>0.1</v>
      </c>
    </row>
    <row r="151" spans="1:13">
      <c r="A151" s="334"/>
      <c r="C151" s="334" t="s">
        <v>249</v>
      </c>
      <c r="D151" s="355" t="s">
        <v>250</v>
      </c>
      <c r="E151" s="336" t="s">
        <v>204</v>
      </c>
      <c r="F151" s="474" t="s">
        <v>251</v>
      </c>
      <c r="G151" s="475" t="s">
        <v>137</v>
      </c>
      <c r="H151" s="476">
        <v>0.1</v>
      </c>
      <c r="I151" s="477">
        <v>0.1</v>
      </c>
      <c r="J151" s="476">
        <v>0.1</v>
      </c>
      <c r="K151" s="477">
        <v>0.1</v>
      </c>
      <c r="L151" s="478">
        <v>0.1</v>
      </c>
      <c r="M151" s="481">
        <v>0.1</v>
      </c>
    </row>
    <row r="152" spans="1:13">
      <c r="A152" s="523"/>
      <c r="C152" s="334" t="s">
        <v>249</v>
      </c>
      <c r="D152" s="497" t="s">
        <v>109</v>
      </c>
      <c r="E152" s="498" t="s">
        <v>204</v>
      </c>
      <c r="F152" s="489" t="s">
        <v>252</v>
      </c>
      <c r="G152" s="499" t="s">
        <v>63</v>
      </c>
      <c r="H152" s="500">
        <v>0.2</v>
      </c>
      <c r="I152" s="501">
        <v>0.2</v>
      </c>
      <c r="J152" s="500">
        <v>0.2</v>
      </c>
      <c r="K152" s="501">
        <v>0.2</v>
      </c>
      <c r="L152" s="502">
        <v>0.1</v>
      </c>
      <c r="M152" s="503">
        <v>0.2</v>
      </c>
    </row>
    <row r="153" spans="1:13">
      <c r="A153" s="523"/>
      <c r="C153" s="334" t="s">
        <v>249</v>
      </c>
      <c r="D153" s="497" t="s">
        <v>109</v>
      </c>
      <c r="E153" s="498" t="s">
        <v>204</v>
      </c>
      <c r="F153" s="489" t="s">
        <v>252</v>
      </c>
      <c r="G153" s="499" t="s">
        <v>63</v>
      </c>
      <c r="H153" s="500">
        <v>0.2</v>
      </c>
      <c r="I153" s="501">
        <v>0.2</v>
      </c>
      <c r="J153" s="500">
        <v>0.2</v>
      </c>
      <c r="K153" s="501">
        <v>0.2</v>
      </c>
      <c r="L153" s="502">
        <v>0.1</v>
      </c>
      <c r="M153" s="547">
        <v>0.2</v>
      </c>
    </row>
    <row r="154" spans="1:13" ht="11.25" customHeight="1">
      <c r="A154" s="523"/>
      <c r="C154" s="334" t="s">
        <v>253</v>
      </c>
      <c r="D154" s="355" t="s">
        <v>250</v>
      </c>
      <c r="E154" s="473" t="s">
        <v>136</v>
      </c>
      <c r="F154" s="474" t="s">
        <v>251</v>
      </c>
      <c r="G154" s="475" t="s">
        <v>137</v>
      </c>
      <c r="H154" s="476">
        <v>0.1</v>
      </c>
      <c r="I154" s="477">
        <v>0.1</v>
      </c>
      <c r="J154" s="476">
        <v>0.2</v>
      </c>
      <c r="K154" s="477">
        <v>0.2</v>
      </c>
      <c r="L154" s="478">
        <v>0.1</v>
      </c>
      <c r="M154" s="479">
        <v>0.2</v>
      </c>
    </row>
    <row r="155" spans="1:13" ht="11.25" customHeight="1">
      <c r="A155" s="523"/>
      <c r="C155" s="334" t="s">
        <v>253</v>
      </c>
      <c r="D155" s="497" t="s">
        <v>109</v>
      </c>
      <c r="E155" s="498" t="s">
        <v>136</v>
      </c>
      <c r="F155" s="489" t="s">
        <v>252</v>
      </c>
      <c r="G155" s="499" t="s">
        <v>63</v>
      </c>
      <c r="H155" s="500">
        <v>0.4</v>
      </c>
      <c r="I155" s="501">
        <v>0.4</v>
      </c>
      <c r="J155" s="500">
        <v>0.4</v>
      </c>
      <c r="K155" s="501">
        <v>0.60000000000000009</v>
      </c>
      <c r="L155" s="502">
        <v>0.30000000000000004</v>
      </c>
      <c r="M155" s="503">
        <v>0.4</v>
      </c>
    </row>
    <row r="156" spans="1:13" ht="11.25" customHeight="1">
      <c r="A156" s="523"/>
      <c r="C156" s="334" t="s">
        <v>253</v>
      </c>
      <c r="D156" s="497" t="s">
        <v>109</v>
      </c>
      <c r="E156" s="498" t="s">
        <v>136</v>
      </c>
      <c r="F156" s="489" t="s">
        <v>252</v>
      </c>
      <c r="G156" s="499" t="s">
        <v>63</v>
      </c>
      <c r="H156" s="500">
        <v>0.4</v>
      </c>
      <c r="I156" s="501">
        <v>0.4</v>
      </c>
      <c r="J156" s="500">
        <v>0.4</v>
      </c>
      <c r="K156" s="501">
        <v>0.60000000000000009</v>
      </c>
      <c r="L156" s="502">
        <v>0.30000000000000004</v>
      </c>
      <c r="M156" s="547">
        <v>0.4</v>
      </c>
    </row>
    <row r="157" spans="1:13" ht="11.25" customHeight="1">
      <c r="A157" s="334"/>
      <c r="C157" s="334" t="s">
        <v>253</v>
      </c>
      <c r="D157" s="355" t="s">
        <v>250</v>
      </c>
      <c r="E157" s="336" t="s">
        <v>204</v>
      </c>
      <c r="F157" s="474" t="s">
        <v>251</v>
      </c>
      <c r="G157" s="475" t="s">
        <v>137</v>
      </c>
      <c r="H157" s="476">
        <v>0.1</v>
      </c>
      <c r="I157" s="477">
        <v>0.2</v>
      </c>
      <c r="J157" s="476">
        <v>0.30000000000000004</v>
      </c>
      <c r="K157" s="477">
        <v>0.4</v>
      </c>
      <c r="L157" s="478">
        <v>0.1</v>
      </c>
      <c r="M157" s="479">
        <v>0.2</v>
      </c>
    </row>
    <row r="158" spans="1:13">
      <c r="A158" s="334"/>
      <c r="C158" s="334" t="s">
        <v>253</v>
      </c>
      <c r="D158" s="355" t="s">
        <v>250</v>
      </c>
      <c r="E158" s="336" t="s">
        <v>204</v>
      </c>
      <c r="F158" s="474" t="s">
        <v>251</v>
      </c>
      <c r="G158" s="475" t="s">
        <v>137</v>
      </c>
      <c r="H158" s="476">
        <v>0.1</v>
      </c>
      <c r="I158" s="477">
        <v>0.2</v>
      </c>
      <c r="J158" s="476">
        <v>0.30000000000000004</v>
      </c>
      <c r="K158" s="477">
        <v>0.4</v>
      </c>
      <c r="L158" s="478">
        <v>0.1</v>
      </c>
      <c r="M158" s="481">
        <v>0.2</v>
      </c>
    </row>
    <row r="159" spans="1:13">
      <c r="A159" s="523"/>
      <c r="C159" s="334" t="s">
        <v>253</v>
      </c>
      <c r="D159" s="497" t="s">
        <v>109</v>
      </c>
      <c r="E159" s="498" t="s">
        <v>204</v>
      </c>
      <c r="F159" s="489" t="s">
        <v>252</v>
      </c>
      <c r="G159" s="499" t="s">
        <v>63</v>
      </c>
      <c r="H159" s="500">
        <v>0.30000000000000004</v>
      </c>
      <c r="I159" s="501">
        <v>0.30000000000000004</v>
      </c>
      <c r="J159" s="500">
        <v>0.4</v>
      </c>
      <c r="K159" s="501">
        <v>0.60000000000000009</v>
      </c>
      <c r="L159" s="502">
        <v>0.30000000000000004</v>
      </c>
      <c r="M159" s="503">
        <v>0.4</v>
      </c>
    </row>
    <row r="160" spans="1:13">
      <c r="A160" s="523"/>
      <c r="C160" s="334" t="s">
        <v>253</v>
      </c>
      <c r="D160" s="497" t="s">
        <v>109</v>
      </c>
      <c r="E160" s="498" t="s">
        <v>204</v>
      </c>
      <c r="F160" s="489" t="s">
        <v>252</v>
      </c>
      <c r="G160" s="499" t="s">
        <v>63</v>
      </c>
      <c r="H160" s="500">
        <v>0.30000000000000004</v>
      </c>
      <c r="I160" s="501">
        <v>0.30000000000000004</v>
      </c>
      <c r="J160" s="500">
        <v>0.4</v>
      </c>
      <c r="K160" s="501">
        <v>0.60000000000000009</v>
      </c>
      <c r="L160" s="502">
        <v>0.30000000000000004</v>
      </c>
      <c r="M160" s="547">
        <v>0.4</v>
      </c>
    </row>
    <row r="161" spans="1:13">
      <c r="A161" s="523"/>
      <c r="C161" s="334" t="s">
        <v>254</v>
      </c>
      <c r="D161" s="355" t="s">
        <v>250</v>
      </c>
      <c r="E161" s="473" t="s">
        <v>136</v>
      </c>
      <c r="F161" s="474" t="s">
        <v>251</v>
      </c>
      <c r="G161" s="475" t="s">
        <v>137</v>
      </c>
      <c r="H161" s="476">
        <v>0.2</v>
      </c>
      <c r="I161" s="477">
        <v>0.2</v>
      </c>
      <c r="J161" s="476">
        <v>0.2</v>
      </c>
      <c r="K161" s="477">
        <v>0.2</v>
      </c>
      <c r="L161" s="478">
        <v>0.1</v>
      </c>
      <c r="M161" s="479">
        <v>0.2</v>
      </c>
    </row>
    <row r="162" spans="1:13">
      <c r="A162" s="523"/>
      <c r="C162" s="334" t="s">
        <v>254</v>
      </c>
      <c r="D162" s="497" t="s">
        <v>109</v>
      </c>
      <c r="E162" s="498" t="s">
        <v>136</v>
      </c>
      <c r="F162" s="489" t="s">
        <v>252</v>
      </c>
      <c r="G162" s="499" t="s">
        <v>63</v>
      </c>
      <c r="H162" s="500">
        <v>0.2</v>
      </c>
      <c r="I162" s="501">
        <v>0.2</v>
      </c>
      <c r="J162" s="500">
        <v>0.30000000000000004</v>
      </c>
      <c r="K162" s="501">
        <v>0.30000000000000004</v>
      </c>
      <c r="L162" s="502">
        <v>0.30000000000000004</v>
      </c>
      <c r="M162" s="503">
        <v>0.30000000000000004</v>
      </c>
    </row>
    <row r="163" spans="1:13">
      <c r="A163" s="523"/>
      <c r="C163" s="334" t="s">
        <v>254</v>
      </c>
      <c r="D163" s="497" t="s">
        <v>109</v>
      </c>
      <c r="E163" s="498" t="s">
        <v>136</v>
      </c>
      <c r="F163" s="489" t="s">
        <v>252</v>
      </c>
      <c r="G163" s="499" t="s">
        <v>63</v>
      </c>
      <c r="H163" s="500">
        <v>0.2</v>
      </c>
      <c r="I163" s="501">
        <v>0.2</v>
      </c>
      <c r="J163" s="500">
        <v>0.30000000000000004</v>
      </c>
      <c r="K163" s="501">
        <v>0.30000000000000004</v>
      </c>
      <c r="L163" s="502">
        <v>0.30000000000000004</v>
      </c>
      <c r="M163" s="547">
        <v>0.30000000000000004</v>
      </c>
    </row>
    <row r="164" spans="1:13">
      <c r="A164" s="334"/>
      <c r="C164" s="334" t="s">
        <v>254</v>
      </c>
      <c r="D164" s="355" t="s">
        <v>250</v>
      </c>
      <c r="E164" s="336" t="s">
        <v>204</v>
      </c>
      <c r="F164" s="474" t="s">
        <v>251</v>
      </c>
      <c r="G164" s="475" t="s">
        <v>137</v>
      </c>
      <c r="H164" s="476">
        <v>0.2</v>
      </c>
      <c r="I164" s="477">
        <v>0.2</v>
      </c>
      <c r="J164" s="476">
        <v>0.2</v>
      </c>
      <c r="K164" s="477">
        <v>0.2</v>
      </c>
      <c r="L164" s="478">
        <v>0.2</v>
      </c>
      <c r="M164" s="479">
        <v>0.2</v>
      </c>
    </row>
    <row r="165" spans="1:13">
      <c r="A165" s="334"/>
      <c r="C165" s="334" t="s">
        <v>254</v>
      </c>
      <c r="D165" s="355" t="s">
        <v>250</v>
      </c>
      <c r="E165" s="336" t="s">
        <v>204</v>
      </c>
      <c r="F165" s="474" t="s">
        <v>251</v>
      </c>
      <c r="G165" s="475" t="s">
        <v>137</v>
      </c>
      <c r="H165" s="476">
        <v>0.2</v>
      </c>
      <c r="I165" s="477">
        <v>0.2</v>
      </c>
      <c r="J165" s="476">
        <v>0.2</v>
      </c>
      <c r="K165" s="477">
        <v>0.2</v>
      </c>
      <c r="L165" s="478">
        <v>0.2</v>
      </c>
      <c r="M165" s="481">
        <v>0.2</v>
      </c>
    </row>
    <row r="166" spans="1:13">
      <c r="A166" s="523"/>
      <c r="C166" s="334" t="s">
        <v>254</v>
      </c>
      <c r="D166" s="497" t="s">
        <v>109</v>
      </c>
      <c r="E166" s="498" t="s">
        <v>204</v>
      </c>
      <c r="F166" s="489" t="s">
        <v>252</v>
      </c>
      <c r="G166" s="499" t="s">
        <v>63</v>
      </c>
      <c r="H166" s="500">
        <v>0.2</v>
      </c>
      <c r="I166" s="501">
        <v>0.2</v>
      </c>
      <c r="J166" s="500">
        <v>0.2</v>
      </c>
      <c r="K166" s="501">
        <v>0.2</v>
      </c>
      <c r="L166" s="502">
        <v>0.2</v>
      </c>
      <c r="M166" s="503">
        <v>0.2</v>
      </c>
    </row>
    <row r="167" spans="1:13">
      <c r="A167" s="523"/>
      <c r="C167" s="334" t="s">
        <v>254</v>
      </c>
      <c r="D167" s="497" t="s">
        <v>109</v>
      </c>
      <c r="E167" s="498" t="s">
        <v>204</v>
      </c>
      <c r="F167" s="489" t="s">
        <v>252</v>
      </c>
      <c r="G167" s="499" t="s">
        <v>63</v>
      </c>
      <c r="H167" s="500">
        <v>0.2</v>
      </c>
      <c r="I167" s="501">
        <v>0.2</v>
      </c>
      <c r="J167" s="500">
        <v>0.2</v>
      </c>
      <c r="K167" s="501">
        <v>0.2</v>
      </c>
      <c r="L167" s="502">
        <v>0.2</v>
      </c>
      <c r="M167" s="547">
        <v>0.2</v>
      </c>
    </row>
    <row r="168" spans="1:13">
      <c r="A168" s="523"/>
      <c r="C168" s="334" t="s">
        <v>255</v>
      </c>
      <c r="D168" s="526" t="s">
        <v>250</v>
      </c>
      <c r="E168" s="473" t="s">
        <v>136</v>
      </c>
      <c r="F168" s="474" t="s">
        <v>251</v>
      </c>
      <c r="G168" s="475" t="s">
        <v>137</v>
      </c>
      <c r="H168" s="476">
        <v>0.2</v>
      </c>
      <c r="I168" s="477">
        <v>0.2</v>
      </c>
      <c r="J168" s="476">
        <v>0.2</v>
      </c>
      <c r="K168" s="477">
        <v>0.1</v>
      </c>
      <c r="L168" s="478">
        <v>0.30000000000000004</v>
      </c>
      <c r="M168" s="479">
        <v>0.2</v>
      </c>
    </row>
    <row r="169" spans="1:13">
      <c r="A169" s="523"/>
      <c r="C169" s="334" t="s">
        <v>255</v>
      </c>
      <c r="D169" s="497" t="s">
        <v>109</v>
      </c>
      <c r="E169" s="498" t="s">
        <v>136</v>
      </c>
      <c r="F169" s="489" t="s">
        <v>252</v>
      </c>
      <c r="G169" s="499" t="s">
        <v>63</v>
      </c>
      <c r="H169" s="500">
        <v>0.2</v>
      </c>
      <c r="I169" s="501">
        <v>0.2</v>
      </c>
      <c r="J169" s="500">
        <v>0.2</v>
      </c>
      <c r="K169" s="501">
        <v>0.1</v>
      </c>
      <c r="L169" s="502">
        <v>0.4</v>
      </c>
      <c r="M169" s="503">
        <v>0.2</v>
      </c>
    </row>
    <row r="170" spans="1:13">
      <c r="A170" s="523"/>
      <c r="C170" s="334" t="s">
        <v>255</v>
      </c>
      <c r="D170" s="497" t="s">
        <v>109</v>
      </c>
      <c r="E170" s="498" t="s">
        <v>136</v>
      </c>
      <c r="F170" s="489" t="s">
        <v>252</v>
      </c>
      <c r="G170" s="499" t="s">
        <v>63</v>
      </c>
      <c r="H170" s="500">
        <v>0.2</v>
      </c>
      <c r="I170" s="501">
        <v>0.2</v>
      </c>
      <c r="J170" s="500">
        <v>0.2</v>
      </c>
      <c r="K170" s="501">
        <v>0.1</v>
      </c>
      <c r="L170" s="502">
        <v>0.4</v>
      </c>
      <c r="M170" s="547">
        <v>0.2</v>
      </c>
    </row>
    <row r="171" spans="1:13">
      <c r="A171" s="334"/>
      <c r="C171" s="334" t="s">
        <v>255</v>
      </c>
      <c r="D171" s="526" t="s">
        <v>250</v>
      </c>
      <c r="E171" s="336" t="s">
        <v>204</v>
      </c>
      <c r="F171" s="474" t="s">
        <v>251</v>
      </c>
      <c r="G171" s="475" t="s">
        <v>137</v>
      </c>
      <c r="H171" s="476">
        <v>0.2</v>
      </c>
      <c r="I171" s="477">
        <v>0.30000000000000004</v>
      </c>
      <c r="J171" s="476">
        <v>0.30000000000000004</v>
      </c>
      <c r="K171" s="477">
        <v>0.2</v>
      </c>
      <c r="L171" s="478">
        <v>0.30000000000000004</v>
      </c>
      <c r="M171" s="479">
        <v>0.2</v>
      </c>
    </row>
    <row r="172" spans="1:13">
      <c r="A172" s="334"/>
      <c r="C172" s="334" t="s">
        <v>255</v>
      </c>
      <c r="D172" s="526" t="s">
        <v>250</v>
      </c>
      <c r="E172" s="336" t="s">
        <v>204</v>
      </c>
      <c r="F172" s="474" t="s">
        <v>251</v>
      </c>
      <c r="G172" s="475" t="s">
        <v>137</v>
      </c>
      <c r="H172" s="476">
        <v>0.2</v>
      </c>
      <c r="I172" s="477">
        <v>0.30000000000000004</v>
      </c>
      <c r="J172" s="476">
        <v>0.30000000000000004</v>
      </c>
      <c r="K172" s="477">
        <v>0.2</v>
      </c>
      <c r="L172" s="478">
        <v>0.30000000000000004</v>
      </c>
      <c r="M172" s="481">
        <v>0.2</v>
      </c>
    </row>
    <row r="173" spans="1:13">
      <c r="A173" s="523"/>
      <c r="C173" s="334" t="s">
        <v>255</v>
      </c>
      <c r="D173" s="497" t="s">
        <v>109</v>
      </c>
      <c r="E173" s="498" t="s">
        <v>204</v>
      </c>
      <c r="F173" s="489" t="s">
        <v>252</v>
      </c>
      <c r="G173" s="499" t="s">
        <v>63</v>
      </c>
      <c r="H173" s="500">
        <v>0.30000000000000004</v>
      </c>
      <c r="I173" s="501">
        <v>0.30000000000000004</v>
      </c>
      <c r="J173" s="500">
        <v>0.30000000000000004</v>
      </c>
      <c r="K173" s="501">
        <v>0.2</v>
      </c>
      <c r="L173" s="502">
        <v>0.4</v>
      </c>
      <c r="M173" s="503">
        <v>0.30000000000000004</v>
      </c>
    </row>
    <row r="174" spans="1:13">
      <c r="A174" s="523"/>
      <c r="C174" s="334" t="s">
        <v>255</v>
      </c>
      <c r="D174" s="497" t="s">
        <v>109</v>
      </c>
      <c r="E174" s="498" t="s">
        <v>204</v>
      </c>
      <c r="F174" s="489" t="s">
        <v>252</v>
      </c>
      <c r="G174" s="499" t="s">
        <v>63</v>
      </c>
      <c r="H174" s="500">
        <v>0.30000000000000004</v>
      </c>
      <c r="I174" s="501">
        <v>0.30000000000000004</v>
      </c>
      <c r="J174" s="500">
        <v>0.30000000000000004</v>
      </c>
      <c r="K174" s="501">
        <v>0.2</v>
      </c>
      <c r="L174" s="502">
        <v>0.4</v>
      </c>
      <c r="M174" s="547">
        <v>0.30000000000000004</v>
      </c>
    </row>
    <row r="175" spans="1:13">
      <c r="A175" s="334"/>
      <c r="C175" s="334" t="s">
        <v>256</v>
      </c>
      <c r="D175" s="355" t="s">
        <v>250</v>
      </c>
      <c r="E175" s="473" t="s">
        <v>136</v>
      </c>
      <c r="F175" s="474" t="s">
        <v>251</v>
      </c>
      <c r="G175" s="475" t="s">
        <v>137</v>
      </c>
      <c r="H175" s="476">
        <v>0.1</v>
      </c>
      <c r="I175" s="477">
        <v>0.1</v>
      </c>
      <c r="J175" s="476">
        <v>0.1</v>
      </c>
      <c r="K175" s="477">
        <v>0.1</v>
      </c>
      <c r="L175" s="478">
        <v>0.1</v>
      </c>
      <c r="M175" s="479">
        <v>0.1</v>
      </c>
    </row>
    <row r="176" spans="1:13">
      <c r="A176" s="334"/>
      <c r="C176" s="334" t="s">
        <v>256</v>
      </c>
      <c r="D176" s="497" t="s">
        <v>109</v>
      </c>
      <c r="E176" s="498" t="s">
        <v>136</v>
      </c>
      <c r="F176" s="489" t="s">
        <v>252</v>
      </c>
      <c r="G176" s="499" t="s">
        <v>63</v>
      </c>
      <c r="H176" s="500">
        <v>0.1</v>
      </c>
      <c r="I176" s="501">
        <v>0.1</v>
      </c>
      <c r="J176" s="500">
        <v>0.1</v>
      </c>
      <c r="K176" s="501">
        <v>0.2</v>
      </c>
      <c r="L176" s="502">
        <v>0.1</v>
      </c>
      <c r="M176" s="503">
        <v>0.1</v>
      </c>
    </row>
    <row r="177" spans="1:13">
      <c r="A177" s="334"/>
      <c r="C177" s="334" t="s">
        <v>256</v>
      </c>
      <c r="D177" s="497" t="s">
        <v>109</v>
      </c>
      <c r="E177" s="498" t="s">
        <v>136</v>
      </c>
      <c r="F177" s="489" t="s">
        <v>252</v>
      </c>
      <c r="G177" s="499" t="s">
        <v>63</v>
      </c>
      <c r="H177" s="500">
        <v>0.1</v>
      </c>
      <c r="I177" s="501">
        <v>0.1</v>
      </c>
      <c r="J177" s="500">
        <v>0.1</v>
      </c>
      <c r="K177" s="501">
        <v>0.2</v>
      </c>
      <c r="L177" s="502">
        <v>0.1</v>
      </c>
      <c r="M177" s="547">
        <v>0.1</v>
      </c>
    </row>
    <row r="178" spans="1:13">
      <c r="A178" s="506"/>
      <c r="C178" s="507" t="s">
        <v>256</v>
      </c>
      <c r="D178" s="355" t="s">
        <v>250</v>
      </c>
      <c r="E178" s="336" t="s">
        <v>204</v>
      </c>
      <c r="F178" s="474" t="s">
        <v>251</v>
      </c>
      <c r="G178" s="475" t="s">
        <v>137</v>
      </c>
      <c r="H178" s="476">
        <v>0.2</v>
      </c>
      <c r="I178" s="477">
        <v>0.2</v>
      </c>
      <c r="J178" s="476">
        <v>0.2</v>
      </c>
      <c r="K178" s="477">
        <v>0.1</v>
      </c>
      <c r="L178" s="478">
        <v>0.2</v>
      </c>
      <c r="M178" s="479">
        <v>0.1</v>
      </c>
    </row>
    <row r="179" spans="1:13">
      <c r="A179" s="506"/>
      <c r="C179" s="507" t="s">
        <v>256</v>
      </c>
      <c r="D179" s="355" t="s">
        <v>250</v>
      </c>
      <c r="E179" s="336" t="s">
        <v>204</v>
      </c>
      <c r="F179" s="474" t="s">
        <v>251</v>
      </c>
      <c r="G179" s="475" t="s">
        <v>137</v>
      </c>
      <c r="H179" s="476">
        <v>0.2</v>
      </c>
      <c r="I179" s="477">
        <v>0.2</v>
      </c>
      <c r="J179" s="476">
        <v>0.2</v>
      </c>
      <c r="K179" s="477">
        <v>0.1</v>
      </c>
      <c r="L179" s="478">
        <v>0.2</v>
      </c>
      <c r="M179" s="481">
        <v>0.1</v>
      </c>
    </row>
    <row r="180" spans="1:13">
      <c r="A180" s="506"/>
      <c r="C180" s="507" t="s">
        <v>256</v>
      </c>
      <c r="D180" s="497" t="s">
        <v>109</v>
      </c>
      <c r="E180" s="498" t="s">
        <v>204</v>
      </c>
      <c r="F180" s="489" t="s">
        <v>252</v>
      </c>
      <c r="G180" s="499" t="s">
        <v>63</v>
      </c>
      <c r="H180" s="500">
        <v>0.1</v>
      </c>
      <c r="I180" s="501">
        <v>0.2</v>
      </c>
      <c r="J180" s="500">
        <v>0.2</v>
      </c>
      <c r="K180" s="501">
        <v>0.2</v>
      </c>
      <c r="L180" s="502">
        <v>0.1</v>
      </c>
      <c r="M180" s="503">
        <v>0.1</v>
      </c>
    </row>
    <row r="181" spans="1:13">
      <c r="A181" s="506"/>
      <c r="C181" s="507" t="s">
        <v>256</v>
      </c>
      <c r="D181" s="497" t="s">
        <v>109</v>
      </c>
      <c r="E181" s="498" t="s">
        <v>204</v>
      </c>
      <c r="F181" s="489" t="s">
        <v>252</v>
      </c>
      <c r="G181" s="499" t="s">
        <v>63</v>
      </c>
      <c r="H181" s="500">
        <v>0.1</v>
      </c>
      <c r="I181" s="501">
        <v>0.2</v>
      </c>
      <c r="J181" s="500">
        <v>0.2</v>
      </c>
      <c r="K181" s="501">
        <v>0.2</v>
      </c>
      <c r="L181" s="502">
        <v>0.1</v>
      </c>
      <c r="M181" s="547">
        <v>0.1</v>
      </c>
    </row>
    <row r="182" spans="1:13">
      <c r="A182" s="523"/>
      <c r="C182" s="334" t="s">
        <v>257</v>
      </c>
      <c r="D182" s="526" t="s">
        <v>250</v>
      </c>
      <c r="E182" s="473" t="s">
        <v>136</v>
      </c>
      <c r="F182" s="474" t="s">
        <v>251</v>
      </c>
      <c r="G182" s="475" t="s">
        <v>137</v>
      </c>
      <c r="H182" s="476">
        <v>0.1</v>
      </c>
      <c r="I182" s="477">
        <v>0.1</v>
      </c>
      <c r="J182" s="476">
        <v>0.1</v>
      </c>
      <c r="K182" s="477">
        <v>0.1</v>
      </c>
      <c r="L182" s="478">
        <v>0.1</v>
      </c>
      <c r="M182" s="479">
        <v>0.1</v>
      </c>
    </row>
    <row r="183" spans="1:13">
      <c r="A183" s="523"/>
      <c r="C183" s="334" t="s">
        <v>257</v>
      </c>
      <c r="D183" s="497" t="s">
        <v>109</v>
      </c>
      <c r="E183" s="498" t="s">
        <v>136</v>
      </c>
      <c r="F183" s="489" t="s">
        <v>252</v>
      </c>
      <c r="G183" s="499" t="s">
        <v>63</v>
      </c>
      <c r="H183" s="500">
        <v>0.1</v>
      </c>
      <c r="I183" s="501">
        <v>0.1</v>
      </c>
      <c r="J183" s="500">
        <v>0.1</v>
      </c>
      <c r="K183" s="501">
        <v>0.1</v>
      </c>
      <c r="L183" s="502">
        <v>0.1</v>
      </c>
      <c r="M183" s="503">
        <v>0.1</v>
      </c>
    </row>
    <row r="184" spans="1:13">
      <c r="A184" s="523"/>
      <c r="C184" s="334" t="s">
        <v>257</v>
      </c>
      <c r="D184" s="497" t="s">
        <v>109</v>
      </c>
      <c r="E184" s="498" t="s">
        <v>136</v>
      </c>
      <c r="F184" s="489" t="s">
        <v>252</v>
      </c>
      <c r="G184" s="499" t="s">
        <v>63</v>
      </c>
      <c r="H184" s="500">
        <v>0.1</v>
      </c>
      <c r="I184" s="501">
        <v>0.1</v>
      </c>
      <c r="J184" s="500">
        <v>0.1</v>
      </c>
      <c r="K184" s="501">
        <v>0.1</v>
      </c>
      <c r="L184" s="502">
        <v>0.1</v>
      </c>
      <c r="M184" s="547">
        <v>0.1</v>
      </c>
    </row>
    <row r="185" spans="1:13">
      <c r="A185" s="523"/>
      <c r="C185" s="334" t="s">
        <v>257</v>
      </c>
      <c r="D185" s="526" t="s">
        <v>250</v>
      </c>
      <c r="E185" s="336" t="s">
        <v>204</v>
      </c>
      <c r="F185" s="474" t="s">
        <v>251</v>
      </c>
      <c r="G185" s="475" t="s">
        <v>137</v>
      </c>
      <c r="H185" s="476">
        <v>0.1</v>
      </c>
      <c r="I185" s="477">
        <v>0.1</v>
      </c>
      <c r="J185" s="476">
        <v>0.1</v>
      </c>
      <c r="K185" s="477">
        <v>0.1</v>
      </c>
      <c r="L185" s="478">
        <v>0.1</v>
      </c>
      <c r="M185" s="479">
        <v>0.1</v>
      </c>
    </row>
    <row r="186" spans="1:13">
      <c r="A186" s="523"/>
      <c r="C186" s="334" t="s">
        <v>257</v>
      </c>
      <c r="D186" s="526" t="s">
        <v>250</v>
      </c>
      <c r="E186" s="336" t="s">
        <v>204</v>
      </c>
      <c r="F186" s="474" t="s">
        <v>251</v>
      </c>
      <c r="G186" s="475" t="s">
        <v>137</v>
      </c>
      <c r="H186" s="476">
        <v>0.1</v>
      </c>
      <c r="I186" s="477">
        <v>0.1</v>
      </c>
      <c r="J186" s="476">
        <v>0.1</v>
      </c>
      <c r="K186" s="477">
        <v>0.1</v>
      </c>
      <c r="L186" s="478">
        <v>0.1</v>
      </c>
      <c r="M186" s="481">
        <v>0.1</v>
      </c>
    </row>
    <row r="187" spans="1:13">
      <c r="A187" s="523"/>
      <c r="C187" s="334" t="s">
        <v>257</v>
      </c>
      <c r="D187" s="497" t="s">
        <v>109</v>
      </c>
      <c r="E187" s="498" t="s">
        <v>204</v>
      </c>
      <c r="F187" s="489" t="s">
        <v>252</v>
      </c>
      <c r="G187" s="499" t="s">
        <v>63</v>
      </c>
      <c r="H187" s="500">
        <v>0.1</v>
      </c>
      <c r="I187" s="501">
        <v>0.1</v>
      </c>
      <c r="J187" s="500">
        <v>0.1</v>
      </c>
      <c r="K187" s="501">
        <v>0.1</v>
      </c>
      <c r="L187" s="502">
        <v>0.1</v>
      </c>
      <c r="M187" s="503">
        <v>0.1</v>
      </c>
    </row>
    <row r="188" spans="1:13">
      <c r="A188" s="523"/>
      <c r="C188" s="334" t="s">
        <v>257</v>
      </c>
      <c r="D188" s="497" t="s">
        <v>109</v>
      </c>
      <c r="E188" s="498" t="s">
        <v>204</v>
      </c>
      <c r="F188" s="489" t="s">
        <v>252</v>
      </c>
      <c r="G188" s="499" t="s">
        <v>63</v>
      </c>
      <c r="H188" s="500">
        <v>0.1</v>
      </c>
      <c r="I188" s="501">
        <v>0.1</v>
      </c>
      <c r="J188" s="500">
        <v>0.1</v>
      </c>
      <c r="K188" s="501">
        <v>0.1</v>
      </c>
      <c r="L188" s="502">
        <v>0.1</v>
      </c>
      <c r="M188" s="547">
        <v>0.1</v>
      </c>
    </row>
    <row r="189" spans="1:13">
      <c r="A189" s="334"/>
      <c r="C189" s="334" t="s">
        <v>258</v>
      </c>
      <c r="D189" s="526" t="s">
        <v>250</v>
      </c>
      <c r="E189" s="473" t="s">
        <v>136</v>
      </c>
      <c r="F189" s="474" t="s">
        <v>251</v>
      </c>
      <c r="G189" s="475" t="s">
        <v>137</v>
      </c>
      <c r="H189" s="476">
        <v>0.1</v>
      </c>
      <c r="I189" s="477">
        <v>0.1</v>
      </c>
      <c r="J189" s="476">
        <v>0.1</v>
      </c>
      <c r="K189" s="477">
        <v>0.1</v>
      </c>
      <c r="L189" s="478">
        <v>0.1</v>
      </c>
      <c r="M189" s="479">
        <v>0.1</v>
      </c>
    </row>
    <row r="190" spans="1:13">
      <c r="A190" s="334"/>
      <c r="C190" s="334" t="s">
        <v>258</v>
      </c>
      <c r="D190" s="497" t="s">
        <v>109</v>
      </c>
      <c r="E190" s="498" t="s">
        <v>136</v>
      </c>
      <c r="F190" s="489" t="s">
        <v>252</v>
      </c>
      <c r="G190" s="499" t="s">
        <v>63</v>
      </c>
      <c r="H190" s="500">
        <v>0.1</v>
      </c>
      <c r="I190" s="501">
        <v>0.1</v>
      </c>
      <c r="J190" s="500">
        <v>0.1</v>
      </c>
      <c r="K190" s="501">
        <v>0.1</v>
      </c>
      <c r="L190" s="502">
        <v>0.1</v>
      </c>
      <c r="M190" s="503">
        <v>0.1</v>
      </c>
    </row>
    <row r="191" spans="1:13">
      <c r="A191" s="334"/>
      <c r="C191" s="334" t="s">
        <v>258</v>
      </c>
      <c r="D191" s="497" t="s">
        <v>109</v>
      </c>
      <c r="E191" s="498" t="s">
        <v>136</v>
      </c>
      <c r="F191" s="489" t="s">
        <v>252</v>
      </c>
      <c r="G191" s="499" t="s">
        <v>63</v>
      </c>
      <c r="H191" s="500">
        <v>0.1</v>
      </c>
      <c r="I191" s="501">
        <v>0.1</v>
      </c>
      <c r="J191" s="500">
        <v>0.1</v>
      </c>
      <c r="K191" s="501">
        <v>0.1</v>
      </c>
      <c r="L191" s="502">
        <v>0.1</v>
      </c>
      <c r="M191" s="547">
        <v>0.1</v>
      </c>
    </row>
    <row r="192" spans="1:13">
      <c r="A192" s="334"/>
      <c r="C192" s="334" t="s">
        <v>258</v>
      </c>
      <c r="D192" s="526" t="s">
        <v>250</v>
      </c>
      <c r="E192" s="336" t="s">
        <v>204</v>
      </c>
      <c r="F192" s="474" t="s">
        <v>251</v>
      </c>
      <c r="G192" s="475" t="s">
        <v>137</v>
      </c>
      <c r="H192" s="476">
        <v>0.1</v>
      </c>
      <c r="I192" s="477">
        <v>0.1</v>
      </c>
      <c r="J192" s="476">
        <v>0.1</v>
      </c>
      <c r="K192" s="477">
        <v>0.1</v>
      </c>
      <c r="L192" s="478">
        <v>0.1</v>
      </c>
      <c r="M192" s="479">
        <v>0.1</v>
      </c>
    </row>
    <row r="193" spans="1:13">
      <c r="A193" s="334"/>
      <c r="C193" s="334" t="s">
        <v>258</v>
      </c>
      <c r="D193" s="526" t="s">
        <v>250</v>
      </c>
      <c r="E193" s="336" t="s">
        <v>204</v>
      </c>
      <c r="F193" s="474" t="s">
        <v>251</v>
      </c>
      <c r="G193" s="475" t="s">
        <v>137</v>
      </c>
      <c r="H193" s="476">
        <v>0.1</v>
      </c>
      <c r="I193" s="477">
        <v>0.1</v>
      </c>
      <c r="J193" s="476">
        <v>0.1</v>
      </c>
      <c r="K193" s="477">
        <v>0.1</v>
      </c>
      <c r="L193" s="478">
        <v>0.1</v>
      </c>
      <c r="M193" s="481">
        <v>0.1</v>
      </c>
    </row>
    <row r="194" spans="1:13">
      <c r="A194" s="334"/>
      <c r="C194" s="334" t="s">
        <v>258</v>
      </c>
      <c r="D194" s="497" t="s">
        <v>109</v>
      </c>
      <c r="E194" s="498" t="s">
        <v>204</v>
      </c>
      <c r="F194" s="489" t="s">
        <v>252</v>
      </c>
      <c r="G194" s="499" t="s">
        <v>63</v>
      </c>
      <c r="H194" s="500">
        <v>0.1</v>
      </c>
      <c r="I194" s="501">
        <v>0.1</v>
      </c>
      <c r="J194" s="500">
        <v>0.1</v>
      </c>
      <c r="K194" s="501">
        <v>0.2</v>
      </c>
      <c r="L194" s="502">
        <v>0.1</v>
      </c>
      <c r="M194" s="503">
        <v>0.2</v>
      </c>
    </row>
    <row r="195" spans="1:13">
      <c r="A195" s="334"/>
      <c r="C195" s="334" t="s">
        <v>258</v>
      </c>
      <c r="D195" s="497" t="s">
        <v>109</v>
      </c>
      <c r="E195" s="498" t="s">
        <v>204</v>
      </c>
      <c r="F195" s="489" t="s">
        <v>252</v>
      </c>
      <c r="G195" s="499" t="s">
        <v>63</v>
      </c>
      <c r="H195" s="500">
        <v>0.1</v>
      </c>
      <c r="I195" s="501">
        <v>0.1</v>
      </c>
      <c r="J195" s="500">
        <v>0.1</v>
      </c>
      <c r="K195" s="501">
        <v>0.2</v>
      </c>
      <c r="L195" s="502">
        <v>0.1</v>
      </c>
      <c r="M195" s="547">
        <v>0.2</v>
      </c>
    </row>
    <row r="196" spans="1:13">
      <c r="A196" s="523"/>
      <c r="C196" s="334" t="s">
        <v>259</v>
      </c>
      <c r="D196" s="526" t="s">
        <v>250</v>
      </c>
      <c r="E196" s="473" t="s">
        <v>136</v>
      </c>
      <c r="F196" s="474" t="s">
        <v>251</v>
      </c>
      <c r="G196" s="475" t="s">
        <v>137</v>
      </c>
      <c r="H196" s="476">
        <v>0.1</v>
      </c>
      <c r="I196" s="477">
        <v>0.1</v>
      </c>
      <c r="J196" s="476">
        <v>0.1</v>
      </c>
      <c r="K196" s="477">
        <v>0.1</v>
      </c>
      <c r="L196" s="478">
        <v>0.1</v>
      </c>
      <c r="M196" s="479">
        <v>0.1</v>
      </c>
    </row>
    <row r="197" spans="1:13">
      <c r="A197" s="523"/>
      <c r="C197" s="334" t="s">
        <v>259</v>
      </c>
      <c r="D197" s="497" t="s">
        <v>109</v>
      </c>
      <c r="E197" s="498" t="s">
        <v>136</v>
      </c>
      <c r="F197" s="489" t="s">
        <v>252</v>
      </c>
      <c r="G197" s="499" t="s">
        <v>63</v>
      </c>
      <c r="H197" s="500">
        <v>0.2</v>
      </c>
      <c r="I197" s="501">
        <v>0.2</v>
      </c>
      <c r="J197" s="500">
        <v>0.2</v>
      </c>
      <c r="K197" s="501">
        <v>0.2</v>
      </c>
      <c r="L197" s="502">
        <v>0.2</v>
      </c>
      <c r="M197" s="503">
        <v>0.1</v>
      </c>
    </row>
    <row r="198" spans="1:13">
      <c r="A198" s="523"/>
      <c r="C198" s="334" t="s">
        <v>259</v>
      </c>
      <c r="D198" s="497" t="s">
        <v>109</v>
      </c>
      <c r="E198" s="498" t="s">
        <v>136</v>
      </c>
      <c r="F198" s="489" t="s">
        <v>252</v>
      </c>
      <c r="G198" s="499" t="s">
        <v>63</v>
      </c>
      <c r="H198" s="500">
        <v>0.2</v>
      </c>
      <c r="I198" s="501">
        <v>0.2</v>
      </c>
      <c r="J198" s="500">
        <v>0.2</v>
      </c>
      <c r="K198" s="501">
        <v>0.2</v>
      </c>
      <c r="L198" s="502">
        <v>0.2</v>
      </c>
      <c r="M198" s="547">
        <v>0.1</v>
      </c>
    </row>
    <row r="199" spans="1:13">
      <c r="A199" s="334"/>
      <c r="C199" s="334" t="s">
        <v>259</v>
      </c>
      <c r="D199" s="526" t="s">
        <v>250</v>
      </c>
      <c r="E199" s="336" t="s">
        <v>204</v>
      </c>
      <c r="F199" s="474" t="s">
        <v>251</v>
      </c>
      <c r="G199" s="475" t="s">
        <v>137</v>
      </c>
      <c r="H199" s="476">
        <v>0.1</v>
      </c>
      <c r="I199" s="477">
        <v>0.1</v>
      </c>
      <c r="J199" s="476">
        <v>0.1</v>
      </c>
      <c r="K199" s="477">
        <v>0.2</v>
      </c>
      <c r="L199" s="478">
        <v>0.1</v>
      </c>
      <c r="M199" s="479">
        <v>0.1</v>
      </c>
    </row>
    <row r="200" spans="1:13">
      <c r="A200" s="334"/>
      <c r="C200" s="334" t="s">
        <v>259</v>
      </c>
      <c r="D200" s="526" t="s">
        <v>250</v>
      </c>
      <c r="E200" s="336" t="s">
        <v>204</v>
      </c>
      <c r="F200" s="474" t="s">
        <v>251</v>
      </c>
      <c r="G200" s="475" t="s">
        <v>137</v>
      </c>
      <c r="H200" s="476">
        <v>0.1</v>
      </c>
      <c r="I200" s="477">
        <v>0.1</v>
      </c>
      <c r="J200" s="476">
        <v>0.1</v>
      </c>
      <c r="K200" s="477">
        <v>0.2</v>
      </c>
      <c r="L200" s="478">
        <v>0.1</v>
      </c>
      <c r="M200" s="481">
        <v>0.1</v>
      </c>
    </row>
    <row r="201" spans="1:13">
      <c r="A201" s="523"/>
      <c r="C201" s="334" t="s">
        <v>259</v>
      </c>
      <c r="D201" s="497" t="s">
        <v>109</v>
      </c>
      <c r="E201" s="498" t="s">
        <v>204</v>
      </c>
      <c r="F201" s="489" t="s">
        <v>252</v>
      </c>
      <c r="G201" s="499" t="s">
        <v>63</v>
      </c>
      <c r="H201" s="500">
        <v>0.1</v>
      </c>
      <c r="I201" s="501">
        <v>0.1</v>
      </c>
      <c r="J201" s="500">
        <v>0.2</v>
      </c>
      <c r="K201" s="501">
        <v>0.1</v>
      </c>
      <c r="L201" s="502">
        <v>0.2</v>
      </c>
      <c r="M201" s="503">
        <v>0.1</v>
      </c>
    </row>
    <row r="202" spans="1:13">
      <c r="A202" s="523"/>
      <c r="C202" s="334" t="s">
        <v>259</v>
      </c>
      <c r="D202" s="497" t="s">
        <v>109</v>
      </c>
      <c r="E202" s="498" t="s">
        <v>204</v>
      </c>
      <c r="F202" s="489" t="s">
        <v>252</v>
      </c>
      <c r="G202" s="499" t="s">
        <v>63</v>
      </c>
      <c r="H202" s="500">
        <v>0.1</v>
      </c>
      <c r="I202" s="501">
        <v>0.1</v>
      </c>
      <c r="J202" s="500">
        <v>0.2</v>
      </c>
      <c r="K202" s="501">
        <v>0.1</v>
      </c>
      <c r="L202" s="502">
        <v>0.2</v>
      </c>
      <c r="M202" s="547">
        <v>0.1</v>
      </c>
    </row>
    <row r="203" spans="1:13">
      <c r="A203" s="334"/>
      <c r="C203" s="334" t="s">
        <v>260</v>
      </c>
      <c r="D203" s="443" t="s">
        <v>250</v>
      </c>
      <c r="E203" s="473" t="s">
        <v>136</v>
      </c>
      <c r="F203" s="474" t="s">
        <v>251</v>
      </c>
      <c r="G203" s="475" t="s">
        <v>137</v>
      </c>
      <c r="H203" s="476">
        <v>0.1</v>
      </c>
      <c r="I203" s="477">
        <v>0.1</v>
      </c>
      <c r="J203" s="476">
        <v>0.1</v>
      </c>
      <c r="K203" s="477">
        <v>0.1</v>
      </c>
      <c r="L203" s="478">
        <v>0.1</v>
      </c>
      <c r="M203" s="479">
        <v>0.1</v>
      </c>
    </row>
    <row r="204" spans="1:13">
      <c r="A204" s="523"/>
      <c r="C204" s="334" t="s">
        <v>260</v>
      </c>
      <c r="D204" s="498" t="s">
        <v>109</v>
      </c>
      <c r="E204" s="498" t="s">
        <v>136</v>
      </c>
      <c r="F204" s="489" t="s">
        <v>252</v>
      </c>
      <c r="G204" s="499" t="s">
        <v>63</v>
      </c>
      <c r="H204" s="500">
        <v>0.1</v>
      </c>
      <c r="I204" s="501">
        <v>0.1</v>
      </c>
      <c r="J204" s="500">
        <v>0.2</v>
      </c>
      <c r="K204" s="501">
        <v>0.30000000000000004</v>
      </c>
      <c r="L204" s="502">
        <v>0.1</v>
      </c>
      <c r="M204" s="503">
        <v>0.1</v>
      </c>
    </row>
    <row r="205" spans="1:13">
      <c r="A205" s="523"/>
      <c r="C205" s="334" t="s">
        <v>260</v>
      </c>
      <c r="D205" s="498" t="s">
        <v>109</v>
      </c>
      <c r="E205" s="498" t="s">
        <v>136</v>
      </c>
      <c r="F205" s="489" t="s">
        <v>252</v>
      </c>
      <c r="G205" s="499" t="s">
        <v>63</v>
      </c>
      <c r="H205" s="500">
        <v>0.1</v>
      </c>
      <c r="I205" s="501">
        <v>0.1</v>
      </c>
      <c r="J205" s="500">
        <v>0.2</v>
      </c>
      <c r="K205" s="501">
        <v>0.30000000000000004</v>
      </c>
      <c r="L205" s="502">
        <v>0.1</v>
      </c>
      <c r="M205" s="547">
        <v>0.1</v>
      </c>
    </row>
    <row r="206" spans="1:13">
      <c r="A206" s="334"/>
      <c r="C206" s="334" t="s">
        <v>260</v>
      </c>
      <c r="D206" s="443" t="s">
        <v>250</v>
      </c>
      <c r="E206" s="548" t="s">
        <v>204</v>
      </c>
      <c r="F206" s="474" t="s">
        <v>251</v>
      </c>
      <c r="G206" s="475" t="s">
        <v>137</v>
      </c>
      <c r="H206" s="476">
        <v>0.1</v>
      </c>
      <c r="I206" s="477">
        <v>0.1</v>
      </c>
      <c r="J206" s="476">
        <v>0.1</v>
      </c>
      <c r="K206" s="477">
        <v>0.2</v>
      </c>
      <c r="L206" s="478">
        <v>0.1</v>
      </c>
      <c r="M206" s="479">
        <v>0.1</v>
      </c>
    </row>
    <row r="207" spans="1:13">
      <c r="A207" s="334"/>
      <c r="C207" s="334" t="s">
        <v>260</v>
      </c>
      <c r="D207" s="443" t="s">
        <v>250</v>
      </c>
      <c r="E207" s="548" t="s">
        <v>204</v>
      </c>
      <c r="F207" s="474" t="s">
        <v>251</v>
      </c>
      <c r="G207" s="475" t="s">
        <v>137</v>
      </c>
      <c r="H207" s="476">
        <v>0.1</v>
      </c>
      <c r="I207" s="477">
        <v>0.1</v>
      </c>
      <c r="J207" s="476">
        <v>0.1</v>
      </c>
      <c r="K207" s="477">
        <v>0.2</v>
      </c>
      <c r="L207" s="478">
        <v>0.1</v>
      </c>
      <c r="M207" s="481">
        <v>0.1</v>
      </c>
    </row>
    <row r="208" spans="1:13">
      <c r="A208" s="523"/>
      <c r="C208" s="334" t="s">
        <v>260</v>
      </c>
      <c r="D208" s="498" t="s">
        <v>109</v>
      </c>
      <c r="E208" s="498" t="s">
        <v>204</v>
      </c>
      <c r="F208" s="489" t="s">
        <v>252</v>
      </c>
      <c r="G208" s="499" t="s">
        <v>63</v>
      </c>
      <c r="H208" s="500">
        <v>0.2</v>
      </c>
      <c r="I208" s="501">
        <v>0.2</v>
      </c>
      <c r="J208" s="500">
        <v>0.30000000000000004</v>
      </c>
      <c r="K208" s="501">
        <v>0.30000000000000004</v>
      </c>
      <c r="L208" s="502">
        <v>0.30000000000000004</v>
      </c>
      <c r="M208" s="503">
        <v>0.2</v>
      </c>
    </row>
    <row r="209" spans="1:13">
      <c r="A209" s="523"/>
      <c r="C209" s="334" t="s">
        <v>260</v>
      </c>
      <c r="D209" s="498" t="s">
        <v>109</v>
      </c>
      <c r="E209" s="498" t="s">
        <v>204</v>
      </c>
      <c r="F209" s="489" t="s">
        <v>252</v>
      </c>
      <c r="G209" s="499" t="s">
        <v>63</v>
      </c>
      <c r="H209" s="500">
        <v>0.2</v>
      </c>
      <c r="I209" s="501">
        <v>0.2</v>
      </c>
      <c r="J209" s="500">
        <v>0.30000000000000004</v>
      </c>
      <c r="K209" s="501">
        <v>0.30000000000000004</v>
      </c>
      <c r="L209" s="502">
        <v>0.30000000000000004</v>
      </c>
      <c r="M209" s="547">
        <v>0.2</v>
      </c>
    </row>
    <row r="210" spans="1:13">
      <c r="A210" s="334"/>
      <c r="C210" s="334" t="s">
        <v>261</v>
      </c>
      <c r="D210" s="355" t="s">
        <v>250</v>
      </c>
      <c r="E210" s="473" t="s">
        <v>136</v>
      </c>
      <c r="F210" s="474" t="s">
        <v>262</v>
      </c>
      <c r="G210" s="475" t="s">
        <v>137</v>
      </c>
      <c r="H210" s="476">
        <v>0.1</v>
      </c>
      <c r="I210" s="477">
        <v>0.1</v>
      </c>
      <c r="J210" s="476">
        <v>0.1</v>
      </c>
      <c r="K210" s="477">
        <v>0.1</v>
      </c>
      <c r="L210" s="478">
        <v>0.1</v>
      </c>
      <c r="M210" s="479">
        <v>0.1</v>
      </c>
    </row>
    <row r="211" spans="1:13">
      <c r="A211" s="334"/>
      <c r="C211" s="334" t="s">
        <v>261</v>
      </c>
      <c r="D211" s="497" t="s">
        <v>109</v>
      </c>
      <c r="E211" s="498" t="s">
        <v>136</v>
      </c>
      <c r="F211" s="489" t="s">
        <v>252</v>
      </c>
      <c r="G211" s="499" t="s">
        <v>63</v>
      </c>
      <c r="H211" s="500">
        <v>0.1</v>
      </c>
      <c r="I211" s="501">
        <v>0.1</v>
      </c>
      <c r="J211" s="500">
        <v>0.1</v>
      </c>
      <c r="K211" s="501">
        <v>0.1</v>
      </c>
      <c r="L211" s="502">
        <v>0.1</v>
      </c>
      <c r="M211" s="503">
        <v>0.1</v>
      </c>
    </row>
    <row r="212" spans="1:13">
      <c r="A212" s="334"/>
      <c r="C212" s="334" t="s">
        <v>261</v>
      </c>
      <c r="D212" s="497" t="s">
        <v>109</v>
      </c>
      <c r="E212" s="498" t="s">
        <v>136</v>
      </c>
      <c r="F212" s="489" t="s">
        <v>252</v>
      </c>
      <c r="G212" s="499" t="s">
        <v>63</v>
      </c>
      <c r="H212" s="500">
        <v>0.1</v>
      </c>
      <c r="I212" s="501">
        <v>0.1</v>
      </c>
      <c r="J212" s="500">
        <v>0.1</v>
      </c>
      <c r="K212" s="501">
        <v>0.1</v>
      </c>
      <c r="L212" s="502">
        <v>0.1</v>
      </c>
      <c r="M212" s="547">
        <v>0.1</v>
      </c>
    </row>
    <row r="213" spans="1:13">
      <c r="A213" s="506"/>
      <c r="C213" s="507" t="s">
        <v>261</v>
      </c>
      <c r="D213" s="355" t="s">
        <v>250</v>
      </c>
      <c r="E213" s="336" t="s">
        <v>204</v>
      </c>
      <c r="F213" s="474" t="s">
        <v>262</v>
      </c>
      <c r="G213" s="475" t="s">
        <v>137</v>
      </c>
      <c r="H213" s="476">
        <v>0.1</v>
      </c>
      <c r="I213" s="477">
        <v>0.1</v>
      </c>
      <c r="J213" s="476">
        <v>0.1</v>
      </c>
      <c r="K213" s="477">
        <v>0.1</v>
      </c>
      <c r="L213" s="478">
        <v>0.1</v>
      </c>
      <c r="M213" s="479">
        <v>0.1</v>
      </c>
    </row>
    <row r="214" spans="1:13">
      <c r="A214" s="506"/>
      <c r="C214" s="507" t="s">
        <v>261</v>
      </c>
      <c r="D214" s="355" t="s">
        <v>250</v>
      </c>
      <c r="E214" s="336" t="s">
        <v>204</v>
      </c>
      <c r="F214" s="474" t="s">
        <v>262</v>
      </c>
      <c r="G214" s="475" t="s">
        <v>137</v>
      </c>
      <c r="H214" s="476">
        <v>0.1</v>
      </c>
      <c r="I214" s="477">
        <v>0.1</v>
      </c>
      <c r="J214" s="476">
        <v>0.1</v>
      </c>
      <c r="K214" s="477">
        <v>0.1</v>
      </c>
      <c r="L214" s="478">
        <v>0.1</v>
      </c>
      <c r="M214" s="481">
        <v>0.1</v>
      </c>
    </row>
    <row r="215" spans="1:13">
      <c r="A215" s="506"/>
      <c r="C215" s="507" t="s">
        <v>261</v>
      </c>
      <c r="D215" s="497" t="s">
        <v>109</v>
      </c>
      <c r="E215" s="498" t="s">
        <v>204</v>
      </c>
      <c r="F215" s="489" t="s">
        <v>252</v>
      </c>
      <c r="G215" s="499" t="s">
        <v>63</v>
      </c>
      <c r="H215" s="500">
        <v>0.1</v>
      </c>
      <c r="I215" s="501">
        <v>0.1</v>
      </c>
      <c r="J215" s="500">
        <v>0.1</v>
      </c>
      <c r="K215" s="501">
        <v>0.1</v>
      </c>
      <c r="L215" s="502">
        <v>0.1</v>
      </c>
      <c r="M215" s="503">
        <v>0.1</v>
      </c>
    </row>
    <row r="216" spans="1:13">
      <c r="A216" s="506"/>
      <c r="C216" s="507" t="s">
        <v>261</v>
      </c>
      <c r="D216" s="497" t="s">
        <v>109</v>
      </c>
      <c r="E216" s="498" t="s">
        <v>204</v>
      </c>
      <c r="F216" s="489" t="s">
        <v>252</v>
      </c>
      <c r="G216" s="499" t="s">
        <v>63</v>
      </c>
      <c r="H216" s="500">
        <v>0.1</v>
      </c>
      <c r="I216" s="501">
        <v>0.1</v>
      </c>
      <c r="J216" s="500">
        <v>0.1</v>
      </c>
      <c r="K216" s="501">
        <v>0.1</v>
      </c>
      <c r="L216" s="502">
        <v>0.1</v>
      </c>
      <c r="M216" s="547">
        <v>0.1</v>
      </c>
    </row>
    <row r="217" spans="1:13">
      <c r="C217" s="320" t="s">
        <v>263</v>
      </c>
      <c r="D217" s="497" t="s">
        <v>250</v>
      </c>
      <c r="E217" s="498" t="s">
        <v>136</v>
      </c>
      <c r="F217" s="489" t="s">
        <v>251</v>
      </c>
      <c r="G217" s="499" t="s">
        <v>137</v>
      </c>
      <c r="H217" s="500">
        <v>0.2</v>
      </c>
      <c r="I217" s="501">
        <v>0.1</v>
      </c>
      <c r="J217" s="500">
        <v>0.1</v>
      </c>
      <c r="K217" s="501">
        <v>0.1</v>
      </c>
      <c r="L217" s="502">
        <v>0.1</v>
      </c>
      <c r="M217" s="547">
        <v>0.2</v>
      </c>
    </row>
    <row r="218" spans="1:13">
      <c r="C218" s="320" t="s">
        <v>263</v>
      </c>
      <c r="D218" s="497" t="s">
        <v>109</v>
      </c>
      <c r="E218" s="498" t="s">
        <v>136</v>
      </c>
      <c r="F218" s="489" t="s">
        <v>252</v>
      </c>
      <c r="G218" s="499" t="s">
        <v>63</v>
      </c>
      <c r="H218" s="500">
        <v>0.1</v>
      </c>
      <c r="I218" s="501">
        <v>0.1</v>
      </c>
      <c r="J218" s="500">
        <v>0.1</v>
      </c>
      <c r="K218" s="501">
        <v>0.1</v>
      </c>
      <c r="L218" s="502">
        <v>0.1</v>
      </c>
      <c r="M218" s="547">
        <v>0.1</v>
      </c>
    </row>
    <row r="219" spans="1:13">
      <c r="C219" s="320" t="s">
        <v>263</v>
      </c>
      <c r="D219" s="497" t="s">
        <v>109</v>
      </c>
      <c r="E219" s="498" t="s">
        <v>136</v>
      </c>
      <c r="F219" s="489" t="s">
        <v>252</v>
      </c>
      <c r="G219" s="499" t="s">
        <v>63</v>
      </c>
      <c r="H219" s="500">
        <v>0.1</v>
      </c>
      <c r="I219" s="501">
        <v>0.1</v>
      </c>
      <c r="J219" s="500">
        <v>0.1</v>
      </c>
      <c r="K219" s="501">
        <v>0.1</v>
      </c>
      <c r="L219" s="502">
        <v>0.1</v>
      </c>
      <c r="M219" s="547">
        <v>0.1</v>
      </c>
    </row>
    <row r="220" spans="1:13">
      <c r="C220" s="320" t="s">
        <v>263</v>
      </c>
      <c r="D220" s="497" t="s">
        <v>250</v>
      </c>
      <c r="E220" s="498" t="s">
        <v>204</v>
      </c>
      <c r="F220" s="489" t="s">
        <v>251</v>
      </c>
      <c r="G220" s="499" t="s">
        <v>137</v>
      </c>
      <c r="H220" s="500">
        <v>0.1</v>
      </c>
      <c r="I220" s="501">
        <v>0.1</v>
      </c>
      <c r="J220" s="500">
        <v>0.1</v>
      </c>
      <c r="K220" s="501">
        <v>0.2</v>
      </c>
      <c r="L220" s="502">
        <v>0.1</v>
      </c>
      <c r="M220" s="547">
        <v>0.2</v>
      </c>
    </row>
    <row r="221" spans="1:13">
      <c r="C221" s="320" t="s">
        <v>263</v>
      </c>
      <c r="D221" s="497" t="s">
        <v>250</v>
      </c>
      <c r="E221" s="498" t="s">
        <v>204</v>
      </c>
      <c r="F221" s="489" t="s">
        <v>251</v>
      </c>
      <c r="G221" s="499" t="s">
        <v>137</v>
      </c>
      <c r="H221" s="500">
        <v>0.1</v>
      </c>
      <c r="I221" s="501">
        <v>0.1</v>
      </c>
      <c r="J221" s="500">
        <v>0.1</v>
      </c>
      <c r="K221" s="501">
        <v>0.2</v>
      </c>
      <c r="L221" s="502">
        <v>0.1</v>
      </c>
      <c r="M221" s="547">
        <v>0.2</v>
      </c>
    </row>
    <row r="222" spans="1:13">
      <c r="C222" s="320" t="s">
        <v>263</v>
      </c>
      <c r="D222" s="497" t="s">
        <v>109</v>
      </c>
      <c r="E222" s="498" t="s">
        <v>204</v>
      </c>
      <c r="F222" s="489" t="s">
        <v>252</v>
      </c>
      <c r="G222" s="499" t="s">
        <v>63</v>
      </c>
      <c r="H222" s="500">
        <v>0.1</v>
      </c>
      <c r="I222" s="501">
        <v>0.2</v>
      </c>
      <c r="J222" s="500">
        <v>0.2</v>
      </c>
      <c r="K222" s="501">
        <v>0.30000000000000004</v>
      </c>
      <c r="L222" s="502">
        <v>0.1</v>
      </c>
      <c r="M222" s="547">
        <v>0.2</v>
      </c>
    </row>
    <row r="223" spans="1:13">
      <c r="C223" s="320" t="s">
        <v>263</v>
      </c>
      <c r="D223" s="497" t="s">
        <v>109</v>
      </c>
      <c r="E223" s="498" t="s">
        <v>204</v>
      </c>
      <c r="F223" s="489" t="s">
        <v>252</v>
      </c>
      <c r="G223" s="499" t="s">
        <v>63</v>
      </c>
      <c r="H223" s="500">
        <v>0.1</v>
      </c>
      <c r="I223" s="501">
        <v>0.2</v>
      </c>
      <c r="J223" s="500">
        <v>0.2</v>
      </c>
      <c r="K223" s="501">
        <v>0.30000000000000004</v>
      </c>
      <c r="L223" s="502">
        <v>0.1</v>
      </c>
      <c r="M223" s="547">
        <v>0.2</v>
      </c>
    </row>
    <row r="224" spans="1:13">
      <c r="C224" s="320" t="s">
        <v>264</v>
      </c>
      <c r="D224" s="497" t="s">
        <v>250</v>
      </c>
      <c r="E224" s="498" t="s">
        <v>136</v>
      </c>
      <c r="F224" s="489" t="s">
        <v>251</v>
      </c>
      <c r="G224" s="499" t="s">
        <v>137</v>
      </c>
      <c r="H224" s="500">
        <v>0.05</v>
      </c>
      <c r="I224" s="501">
        <v>0.05</v>
      </c>
      <c r="J224" s="500">
        <v>0.05</v>
      </c>
      <c r="K224" s="501">
        <v>0.05</v>
      </c>
      <c r="L224" s="502">
        <v>0.05</v>
      </c>
      <c r="M224" s="547">
        <v>0.05</v>
      </c>
    </row>
    <row r="225" spans="3:13">
      <c r="C225" s="320" t="s">
        <v>264</v>
      </c>
      <c r="D225" s="497" t="s">
        <v>109</v>
      </c>
      <c r="E225" s="498" t="s">
        <v>136</v>
      </c>
      <c r="F225" s="489" t="s">
        <v>252</v>
      </c>
      <c r="G225" s="499" t="s">
        <v>63</v>
      </c>
      <c r="H225" s="500">
        <v>0.05</v>
      </c>
      <c r="I225" s="501">
        <v>0.05</v>
      </c>
      <c r="J225" s="500">
        <v>0.05</v>
      </c>
      <c r="K225" s="501">
        <v>0.05</v>
      </c>
      <c r="L225" s="502">
        <v>0.05</v>
      </c>
      <c r="M225" s="547">
        <v>0.05</v>
      </c>
    </row>
    <row r="226" spans="3:13">
      <c r="C226" s="320" t="s">
        <v>264</v>
      </c>
      <c r="D226" s="497" t="s">
        <v>109</v>
      </c>
      <c r="E226" s="498" t="s">
        <v>136</v>
      </c>
      <c r="F226" s="489" t="s">
        <v>252</v>
      </c>
      <c r="G226" s="499" t="s">
        <v>63</v>
      </c>
      <c r="H226" s="500">
        <v>0.05</v>
      </c>
      <c r="I226" s="501">
        <v>0.05</v>
      </c>
      <c r="J226" s="500">
        <v>0.05</v>
      </c>
      <c r="K226" s="501">
        <v>0.05</v>
      </c>
      <c r="L226" s="502">
        <v>0.05</v>
      </c>
      <c r="M226" s="547">
        <v>0.05</v>
      </c>
    </row>
    <row r="227" spans="3:13">
      <c r="C227" s="320" t="s">
        <v>264</v>
      </c>
      <c r="D227" s="497" t="s">
        <v>250</v>
      </c>
      <c r="E227" s="498" t="s">
        <v>204</v>
      </c>
      <c r="F227" s="489" t="s">
        <v>251</v>
      </c>
      <c r="G227" s="499" t="s">
        <v>137</v>
      </c>
      <c r="H227" s="500">
        <v>0.05</v>
      </c>
      <c r="I227" s="501">
        <v>0.05</v>
      </c>
      <c r="J227" s="500">
        <v>0.05</v>
      </c>
      <c r="K227" s="501">
        <v>0.05</v>
      </c>
      <c r="L227" s="502">
        <v>0.05</v>
      </c>
      <c r="M227" s="547">
        <v>0.05</v>
      </c>
    </row>
    <row r="228" spans="3:13">
      <c r="C228" s="320" t="s">
        <v>264</v>
      </c>
      <c r="D228" s="497" t="s">
        <v>250</v>
      </c>
      <c r="E228" s="498" t="s">
        <v>204</v>
      </c>
      <c r="F228" s="489" t="s">
        <v>251</v>
      </c>
      <c r="G228" s="499" t="s">
        <v>137</v>
      </c>
      <c r="H228" s="500">
        <v>0.05</v>
      </c>
      <c r="I228" s="501">
        <v>0.05</v>
      </c>
      <c r="J228" s="500">
        <v>0.05</v>
      </c>
      <c r="K228" s="501">
        <v>0.05</v>
      </c>
      <c r="L228" s="502">
        <v>0.05</v>
      </c>
      <c r="M228" s="547">
        <v>0.05</v>
      </c>
    </row>
    <row r="229" spans="3:13">
      <c r="C229" s="320" t="s">
        <v>264</v>
      </c>
      <c r="D229" s="497" t="s">
        <v>109</v>
      </c>
      <c r="E229" s="498" t="s">
        <v>204</v>
      </c>
      <c r="F229" s="489" t="s">
        <v>252</v>
      </c>
      <c r="G229" s="499" t="s">
        <v>63</v>
      </c>
      <c r="H229" s="500">
        <v>0.05</v>
      </c>
      <c r="I229" s="501">
        <v>0.05</v>
      </c>
      <c r="J229" s="500">
        <v>0.05</v>
      </c>
      <c r="K229" s="501">
        <v>0.05</v>
      </c>
      <c r="L229" s="502">
        <v>0.05</v>
      </c>
      <c r="M229" s="547">
        <v>0.05</v>
      </c>
    </row>
    <row r="230" spans="3:13">
      <c r="C230" s="320" t="s">
        <v>264</v>
      </c>
      <c r="D230" s="497" t="s">
        <v>109</v>
      </c>
      <c r="E230" s="498" t="s">
        <v>204</v>
      </c>
      <c r="F230" s="489" t="s">
        <v>252</v>
      </c>
      <c r="G230" s="499" t="s">
        <v>63</v>
      </c>
      <c r="H230" s="500">
        <v>0.05</v>
      </c>
      <c r="I230" s="501">
        <v>0.05</v>
      </c>
      <c r="J230" s="500">
        <v>0.05</v>
      </c>
      <c r="K230" s="501">
        <v>0.05</v>
      </c>
      <c r="L230" s="502">
        <v>0.05</v>
      </c>
      <c r="M230" s="547">
        <v>0.05</v>
      </c>
    </row>
  </sheetData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zoomScale="80" workbookViewId="0">
      <selection activeCell="G41" sqref="G41"/>
    </sheetView>
  </sheetViews>
  <sheetFormatPr defaultColWidth="8.7109375" defaultRowHeight="12.75"/>
  <cols>
    <col min="3" max="3" width="4.85546875" customWidth="1"/>
    <col min="4" max="4" width="10.28515625" customWidth="1"/>
    <col min="6" max="6" width="10.85546875" customWidth="1"/>
    <col min="8" max="8" width="10.28515625" customWidth="1"/>
    <col min="9" max="9" width="10.85546875" customWidth="1"/>
  </cols>
  <sheetData>
    <row r="1" spans="1:12">
      <c r="A1" s="6" t="s">
        <v>0</v>
      </c>
      <c r="B1" s="6" t="s">
        <v>1</v>
      </c>
    </row>
    <row r="2" spans="1:12">
      <c r="A2" s="549">
        <v>1</v>
      </c>
      <c r="B2" s="550">
        <v>0.60000000000000009</v>
      </c>
      <c r="E2" s="551"/>
      <c r="I2" s="552"/>
    </row>
    <row r="3" spans="1:12">
      <c r="A3" s="549">
        <v>2</v>
      </c>
      <c r="B3" s="550">
        <v>0.60000000000000009</v>
      </c>
      <c r="E3" s="553"/>
      <c r="F3" s="554"/>
      <c r="I3" s="552"/>
    </row>
    <row r="4" spans="1:12">
      <c r="A4" s="549">
        <v>3</v>
      </c>
      <c r="B4" s="550">
        <v>0.60000000000000009</v>
      </c>
      <c r="E4" s="553"/>
      <c r="F4" s="555"/>
    </row>
    <row r="5" spans="1:12">
      <c r="A5" s="549">
        <v>4</v>
      </c>
      <c r="B5" s="550">
        <v>0.60000000000000009</v>
      </c>
      <c r="E5" s="553"/>
      <c r="F5" s="554"/>
      <c r="I5" s="5"/>
    </row>
    <row r="6" spans="1:12">
      <c r="A6" s="549">
        <v>5</v>
      </c>
      <c r="B6" s="550">
        <v>0.60000000000000009</v>
      </c>
      <c r="E6" s="553"/>
      <c r="F6" s="7"/>
      <c r="I6" s="5"/>
    </row>
    <row r="7" spans="1:12">
      <c r="A7" s="549">
        <v>6</v>
      </c>
      <c r="B7" s="550">
        <v>0.60000000000000009</v>
      </c>
      <c r="E7" s="553"/>
      <c r="F7" s="556"/>
    </row>
    <row r="8" spans="1:12">
      <c r="A8" s="549">
        <v>7</v>
      </c>
      <c r="B8" s="550">
        <v>0.60000000000000009</v>
      </c>
      <c r="F8" s="557"/>
      <c r="I8" s="558"/>
    </row>
    <row r="9" spans="1:12">
      <c r="A9" s="549">
        <v>8</v>
      </c>
      <c r="B9" s="550">
        <v>0.60000000000000009</v>
      </c>
    </row>
    <row r="10" spans="1:12">
      <c r="A10" s="549">
        <v>9</v>
      </c>
      <c r="B10" s="550">
        <v>0.60000000000000009</v>
      </c>
      <c r="E10" s="559"/>
      <c r="I10" s="5"/>
    </row>
    <row r="11" spans="1:12">
      <c r="A11" s="549">
        <v>10</v>
      </c>
      <c r="B11" s="550">
        <v>0.60000000000000009</v>
      </c>
      <c r="E11" s="553"/>
      <c r="F11" s="554"/>
      <c r="I11" s="558"/>
    </row>
    <row r="12" spans="1:12">
      <c r="A12" s="549">
        <v>11</v>
      </c>
      <c r="B12" s="550">
        <v>0.60000000000000009</v>
      </c>
      <c r="E12" s="553"/>
      <c r="F12" s="555"/>
    </row>
    <row r="13" spans="1:12">
      <c r="A13" s="549">
        <v>12</v>
      </c>
      <c r="B13" s="550">
        <v>0.60000000000000009</v>
      </c>
      <c r="E13" s="553"/>
      <c r="F13" s="554"/>
    </row>
    <row r="14" spans="1:12">
      <c r="A14" s="560">
        <v>13</v>
      </c>
      <c r="B14" s="561">
        <v>0.8</v>
      </c>
      <c r="E14" s="553"/>
      <c r="F14" s="7"/>
      <c r="H14" s="5"/>
      <c r="I14" s="5"/>
      <c r="J14" s="5"/>
      <c r="K14" s="5"/>
      <c r="L14" s="558"/>
    </row>
    <row r="15" spans="1:12">
      <c r="A15" s="560">
        <v>14</v>
      </c>
      <c r="B15" s="561">
        <v>0.8</v>
      </c>
      <c r="E15" s="553"/>
      <c r="F15" s="556"/>
      <c r="H15" s="5"/>
      <c r="I15" s="5"/>
      <c r="J15" s="5"/>
      <c r="K15" s="5"/>
      <c r="L15" s="558"/>
    </row>
    <row r="16" spans="1:12">
      <c r="A16" s="560">
        <v>15</v>
      </c>
      <c r="B16" s="561">
        <v>0.8</v>
      </c>
      <c r="H16" s="5"/>
      <c r="I16" s="5"/>
      <c r="J16" s="5"/>
      <c r="K16" s="5"/>
      <c r="L16" s="558"/>
    </row>
    <row r="17" spans="1:12">
      <c r="A17" s="560">
        <v>16</v>
      </c>
      <c r="B17" s="561">
        <v>0.8</v>
      </c>
      <c r="F17" s="562"/>
      <c r="H17" s="5"/>
      <c r="I17" s="5"/>
      <c r="J17" s="5"/>
      <c r="K17" s="5"/>
      <c r="L17" s="558"/>
    </row>
    <row r="18" spans="1:12">
      <c r="A18" s="560">
        <v>17</v>
      </c>
      <c r="B18" s="561">
        <v>0.8</v>
      </c>
      <c r="H18" s="5"/>
      <c r="I18" s="5"/>
      <c r="J18" s="5"/>
      <c r="K18" s="5"/>
      <c r="L18" s="558"/>
    </row>
    <row r="19" spans="1:12">
      <c r="A19" s="563">
        <v>18</v>
      </c>
      <c r="B19" s="564">
        <v>0.85</v>
      </c>
      <c r="H19" s="5"/>
      <c r="I19" s="5"/>
      <c r="J19" s="5"/>
      <c r="K19" s="5"/>
      <c r="L19" s="558"/>
    </row>
    <row r="20" spans="1:12">
      <c r="A20" s="563">
        <v>19</v>
      </c>
      <c r="B20" s="564">
        <v>0.85</v>
      </c>
      <c r="H20" s="565"/>
    </row>
    <row r="21" spans="1:12">
      <c r="A21" s="563">
        <v>20</v>
      </c>
      <c r="B21" s="564">
        <v>0.85</v>
      </c>
    </row>
    <row r="22" spans="1:12">
      <c r="A22" s="563">
        <v>21</v>
      </c>
      <c r="B22" s="564">
        <v>0.85</v>
      </c>
      <c r="H22" s="5"/>
      <c r="I22" s="566"/>
    </row>
    <row r="23" spans="1:12">
      <c r="A23" s="563">
        <v>22</v>
      </c>
      <c r="B23" s="564">
        <v>0.85</v>
      </c>
      <c r="F23" t="s">
        <v>265</v>
      </c>
      <c r="H23" s="5"/>
      <c r="I23" s="565"/>
    </row>
    <row r="24" spans="1:12">
      <c r="A24" s="567">
        <v>23</v>
      </c>
      <c r="B24" s="568">
        <v>0.95</v>
      </c>
      <c r="I24" s="558"/>
    </row>
    <row r="25" spans="1:12" ht="15">
      <c r="A25" s="567">
        <v>24</v>
      </c>
      <c r="B25" s="568">
        <v>0.95</v>
      </c>
      <c r="F25" s="569">
        <v>2019</v>
      </c>
    </row>
    <row r="26" spans="1:12">
      <c r="A26" s="567">
        <v>25</v>
      </c>
      <c r="B26" s="568">
        <v>0.95</v>
      </c>
      <c r="F26" t="s">
        <v>266</v>
      </c>
    </row>
    <row r="27" spans="1:12">
      <c r="A27" s="567">
        <v>26</v>
      </c>
      <c r="B27" s="568">
        <v>0.95</v>
      </c>
      <c r="E27" s="570" t="s">
        <v>267</v>
      </c>
      <c r="F27" s="571">
        <v>1</v>
      </c>
      <c r="H27" s="572" t="s">
        <v>128</v>
      </c>
      <c r="I27">
        <v>658</v>
      </c>
    </row>
    <row r="28" spans="1:12">
      <c r="A28" s="567">
        <v>27</v>
      </c>
      <c r="B28" s="568">
        <v>0.95</v>
      </c>
      <c r="E28" s="570" t="s">
        <v>268</v>
      </c>
      <c r="F28" s="573">
        <v>1.1499999999999999</v>
      </c>
      <c r="H28" s="572" t="s">
        <v>129</v>
      </c>
      <c r="I28">
        <v>526</v>
      </c>
    </row>
    <row r="29" spans="1:12">
      <c r="A29" s="574">
        <v>28</v>
      </c>
      <c r="B29" s="575">
        <v>1</v>
      </c>
      <c r="E29" s="570" t="s">
        <v>25</v>
      </c>
      <c r="F29" s="573">
        <v>1.1499999999999999</v>
      </c>
      <c r="H29" s="572" t="s">
        <v>130</v>
      </c>
      <c r="I29">
        <v>470</v>
      </c>
    </row>
    <row r="30" spans="1:12">
      <c r="A30" s="574">
        <v>29</v>
      </c>
      <c r="B30" s="575">
        <v>1</v>
      </c>
      <c r="E30" s="570" t="s">
        <v>269</v>
      </c>
      <c r="F30" s="573">
        <v>1.3</v>
      </c>
      <c r="H30" s="572" t="s">
        <v>21</v>
      </c>
      <c r="I30">
        <v>405</v>
      </c>
    </row>
    <row r="31" spans="1:12">
      <c r="A31" s="574">
        <v>30</v>
      </c>
      <c r="B31" s="575">
        <v>1</v>
      </c>
      <c r="E31" s="570" t="s">
        <v>270</v>
      </c>
      <c r="F31" s="573">
        <v>1.3</v>
      </c>
      <c r="H31" s="572" t="s">
        <v>131</v>
      </c>
      <c r="I31">
        <v>572</v>
      </c>
    </row>
    <row r="32" spans="1:12">
      <c r="A32" s="574">
        <v>31</v>
      </c>
      <c r="B32" s="575">
        <v>1</v>
      </c>
      <c r="E32" s="570" t="s">
        <v>271</v>
      </c>
      <c r="F32" s="573">
        <v>1.3</v>
      </c>
      <c r="H32" s="572" t="s">
        <v>132</v>
      </c>
      <c r="I32">
        <v>511</v>
      </c>
    </row>
    <row r="33" spans="1:8">
      <c r="A33" s="574">
        <v>32</v>
      </c>
      <c r="B33" s="575">
        <v>1</v>
      </c>
      <c r="E33" s="570" t="s">
        <v>272</v>
      </c>
      <c r="F33" s="573">
        <v>1.1499999999999999</v>
      </c>
      <c r="H33" s="572" t="s">
        <v>273</v>
      </c>
    </row>
    <row r="34" spans="1:8">
      <c r="A34" s="5">
        <v>33</v>
      </c>
      <c r="B34" s="576">
        <v>1.2</v>
      </c>
      <c r="E34" s="570" t="s">
        <v>274</v>
      </c>
      <c r="F34" s="573">
        <v>1</v>
      </c>
    </row>
    <row r="35" spans="1:8">
      <c r="A35" s="5">
        <v>34</v>
      </c>
      <c r="B35" s="576">
        <v>1.2</v>
      </c>
      <c r="E35" s="570" t="s">
        <v>275</v>
      </c>
      <c r="F35" s="573">
        <v>1.1499999999999999</v>
      </c>
    </row>
    <row r="36" spans="1:8">
      <c r="A36" s="5">
        <v>35</v>
      </c>
      <c r="B36" s="576">
        <v>1.2</v>
      </c>
      <c r="E36" s="570" t="s">
        <v>276</v>
      </c>
      <c r="F36" s="573">
        <v>1.3</v>
      </c>
    </row>
    <row r="37" spans="1:8">
      <c r="A37" s="5">
        <v>36</v>
      </c>
      <c r="B37" s="576">
        <v>1.2</v>
      </c>
      <c r="E37" s="570" t="s">
        <v>277</v>
      </c>
      <c r="F37" s="573">
        <v>1.3</v>
      </c>
    </row>
    <row r="38" spans="1:8">
      <c r="A38" s="5">
        <v>37</v>
      </c>
      <c r="B38" s="576">
        <v>1.2</v>
      </c>
      <c r="E38" s="570" t="s">
        <v>278</v>
      </c>
      <c r="F38" s="573">
        <v>1.1499999999999999</v>
      </c>
    </row>
    <row r="39" spans="1:8">
      <c r="A39" s="5">
        <v>38</v>
      </c>
      <c r="B39" s="576">
        <v>1.4</v>
      </c>
    </row>
    <row r="40" spans="1:8">
      <c r="A40" s="5">
        <v>39</v>
      </c>
      <c r="B40" s="576">
        <v>1.4</v>
      </c>
      <c r="F40" t="s">
        <v>279</v>
      </c>
    </row>
    <row r="41" spans="1:8">
      <c r="A41" s="5">
        <v>40</v>
      </c>
      <c r="B41" s="576">
        <v>1.4</v>
      </c>
      <c r="E41" s="570" t="s">
        <v>267</v>
      </c>
      <c r="F41" s="557">
        <v>0</v>
      </c>
      <c r="G41">
        <v>0</v>
      </c>
    </row>
    <row r="42" spans="1:8">
      <c r="A42" s="5">
        <v>41</v>
      </c>
      <c r="B42" s="576">
        <v>1.4</v>
      </c>
      <c r="E42" s="570" t="s">
        <v>268</v>
      </c>
      <c r="F42" s="557">
        <v>1.3</v>
      </c>
      <c r="G42">
        <v>2.2999999999999998</v>
      </c>
    </row>
    <row r="43" spans="1:8">
      <c r="A43" s="5">
        <v>42</v>
      </c>
      <c r="B43" s="576">
        <v>1.4</v>
      </c>
      <c r="E43" s="570" t="s">
        <v>25</v>
      </c>
      <c r="F43" s="557">
        <v>0.5</v>
      </c>
      <c r="G43">
        <v>1.5</v>
      </c>
    </row>
    <row r="44" spans="1:8">
      <c r="A44" s="5">
        <v>43</v>
      </c>
      <c r="B44" s="576">
        <v>1.6</v>
      </c>
      <c r="E44" s="570" t="s">
        <v>269</v>
      </c>
      <c r="F44" s="557">
        <v>0.60000000000000009</v>
      </c>
      <c r="G44">
        <v>1.6</v>
      </c>
    </row>
    <row r="45" spans="1:8">
      <c r="A45" s="5">
        <v>44</v>
      </c>
      <c r="B45" s="576">
        <v>1.6</v>
      </c>
      <c r="E45" s="570" t="s">
        <v>270</v>
      </c>
      <c r="F45" s="557">
        <v>0.60000000000000009</v>
      </c>
      <c r="G45">
        <v>1.6</v>
      </c>
    </row>
    <row r="46" spans="1:8">
      <c r="A46" s="5">
        <v>45</v>
      </c>
      <c r="B46" s="576">
        <v>1.6</v>
      </c>
      <c r="E46" s="570" t="s">
        <v>271</v>
      </c>
      <c r="F46" s="557">
        <v>0.60000000000000009</v>
      </c>
      <c r="G46">
        <v>1.6</v>
      </c>
    </row>
    <row r="47" spans="1:8">
      <c r="A47" s="5">
        <v>46</v>
      </c>
      <c r="B47" s="576">
        <v>1.6</v>
      </c>
      <c r="E47" s="570" t="s">
        <v>272</v>
      </c>
      <c r="F47" s="557">
        <v>1</v>
      </c>
      <c r="G47">
        <v>2</v>
      </c>
    </row>
    <row r="48" spans="1:8">
      <c r="A48" s="5">
        <v>47</v>
      </c>
      <c r="B48" s="576">
        <v>1.6</v>
      </c>
      <c r="E48" s="570" t="s">
        <v>274</v>
      </c>
      <c r="F48" s="557">
        <v>1</v>
      </c>
      <c r="G48">
        <v>2</v>
      </c>
    </row>
    <row r="49" spans="1:7">
      <c r="A49" s="5">
        <v>48</v>
      </c>
      <c r="B49" s="576">
        <v>1.8</v>
      </c>
      <c r="E49" s="570" t="s">
        <v>275</v>
      </c>
      <c r="F49" s="557">
        <v>0.65</v>
      </c>
      <c r="G49">
        <v>1.65</v>
      </c>
    </row>
    <row r="50" spans="1:7">
      <c r="A50" s="5">
        <v>49</v>
      </c>
      <c r="B50" s="576">
        <v>1.8</v>
      </c>
      <c r="E50" s="570" t="s">
        <v>276</v>
      </c>
      <c r="F50" s="557">
        <v>0.60000000000000009</v>
      </c>
      <c r="G50">
        <v>1.6</v>
      </c>
    </row>
    <row r="51" spans="1:7">
      <c r="A51" s="5">
        <v>50</v>
      </c>
      <c r="B51" s="576">
        <v>1.8</v>
      </c>
      <c r="E51" s="570" t="s">
        <v>277</v>
      </c>
      <c r="F51" s="557">
        <v>0.5</v>
      </c>
      <c r="G51">
        <v>1.5</v>
      </c>
    </row>
    <row r="52" spans="1:7">
      <c r="A52" s="5">
        <v>51</v>
      </c>
      <c r="B52" s="576">
        <v>1.8</v>
      </c>
      <c r="E52" s="570" t="s">
        <v>278</v>
      </c>
      <c r="F52" s="557">
        <v>0</v>
      </c>
      <c r="G52">
        <v>0</v>
      </c>
    </row>
    <row r="53" spans="1:7">
      <c r="A53" s="5">
        <v>52</v>
      </c>
      <c r="B53" s="576">
        <v>1.8</v>
      </c>
    </row>
    <row r="54" spans="1:7">
      <c r="A54" s="5">
        <v>53</v>
      </c>
      <c r="B54" s="576">
        <v>1.9</v>
      </c>
    </row>
    <row r="55" spans="1:7">
      <c r="A55" s="5">
        <v>54</v>
      </c>
      <c r="B55" s="576">
        <v>1.9</v>
      </c>
    </row>
    <row r="56" spans="1:7">
      <c r="A56" s="5">
        <v>55</v>
      </c>
      <c r="B56" s="576">
        <v>1.9</v>
      </c>
    </row>
    <row r="57" spans="1:7">
      <c r="A57" s="5">
        <v>56</v>
      </c>
      <c r="B57" s="576">
        <v>1.9</v>
      </c>
    </row>
    <row r="58" spans="1:7">
      <c r="A58" s="5">
        <v>57</v>
      </c>
      <c r="B58" s="576">
        <v>1.9</v>
      </c>
    </row>
    <row r="59" spans="1:7">
      <c r="A59" s="5">
        <v>58</v>
      </c>
      <c r="B59" s="576">
        <v>2</v>
      </c>
    </row>
    <row r="60" spans="1:7">
      <c r="A60" s="5">
        <v>59</v>
      </c>
      <c r="B60" s="576">
        <v>2</v>
      </c>
    </row>
    <row r="61" spans="1:7">
      <c r="A61" s="5">
        <v>60</v>
      </c>
      <c r="B61" s="576">
        <v>2</v>
      </c>
    </row>
    <row r="62" spans="1:7">
      <c r="A62" s="5">
        <v>61</v>
      </c>
      <c r="B62" s="576">
        <v>2</v>
      </c>
    </row>
    <row r="63" spans="1:7">
      <c r="A63" s="5">
        <v>62</v>
      </c>
      <c r="B63" s="576">
        <v>2</v>
      </c>
    </row>
    <row r="64" spans="1:7">
      <c r="A64" s="5">
        <v>63</v>
      </c>
      <c r="B64" s="576">
        <f t="shared" ref="B64:B95" si="0">(100/30*A64)%</f>
        <v>2.1</v>
      </c>
    </row>
    <row r="65" spans="1:2">
      <c r="A65" s="5">
        <v>64</v>
      </c>
      <c r="B65" s="576">
        <f t="shared" si="0"/>
        <v>2.1333333333333333</v>
      </c>
    </row>
    <row r="66" spans="1:2">
      <c r="A66" s="5">
        <v>65</v>
      </c>
      <c r="B66" s="576">
        <f t="shared" si="0"/>
        <v>2.166666666666667</v>
      </c>
    </row>
    <row r="67" spans="1:2">
      <c r="A67" s="5">
        <v>66</v>
      </c>
      <c r="B67" s="576">
        <f t="shared" si="0"/>
        <v>2.2000000000000002</v>
      </c>
    </row>
    <row r="68" spans="1:2">
      <c r="A68" s="5">
        <v>67</v>
      </c>
      <c r="B68" s="576">
        <f t="shared" si="0"/>
        <v>2.2333333333333334</v>
      </c>
    </row>
    <row r="69" spans="1:2">
      <c r="A69" s="5">
        <v>68</v>
      </c>
      <c r="B69" s="576">
        <f t="shared" si="0"/>
        <v>2.2666666666666671</v>
      </c>
    </row>
    <row r="70" spans="1:2">
      <c r="A70" s="5">
        <v>69</v>
      </c>
      <c r="B70" s="576">
        <f t="shared" si="0"/>
        <v>2.2999999999999998</v>
      </c>
    </row>
    <row r="71" spans="1:2">
      <c r="A71" s="5">
        <v>70</v>
      </c>
      <c r="B71" s="576">
        <f t="shared" si="0"/>
        <v>2.3333333333333335</v>
      </c>
    </row>
    <row r="72" spans="1:2">
      <c r="A72" s="5">
        <v>71</v>
      </c>
      <c r="B72" s="576">
        <f t="shared" si="0"/>
        <v>2.3666666666666667</v>
      </c>
    </row>
    <row r="73" spans="1:2">
      <c r="A73" s="5">
        <v>72</v>
      </c>
      <c r="B73" s="576">
        <f t="shared" si="0"/>
        <v>2.4</v>
      </c>
    </row>
    <row r="74" spans="1:2">
      <c r="A74" s="5">
        <v>73</v>
      </c>
      <c r="B74" s="576">
        <f t="shared" si="0"/>
        <v>2.4333333333333336</v>
      </c>
    </row>
    <row r="75" spans="1:2">
      <c r="A75" s="5">
        <v>74</v>
      </c>
      <c r="B75" s="576">
        <f t="shared" si="0"/>
        <v>2.4666666666666668</v>
      </c>
    </row>
    <row r="76" spans="1:2">
      <c r="A76" s="5">
        <v>75</v>
      </c>
      <c r="B76" s="576">
        <f t="shared" si="0"/>
        <v>2.5</v>
      </c>
    </row>
    <row r="77" spans="1:2">
      <c r="A77" s="5">
        <v>76</v>
      </c>
      <c r="B77" s="576">
        <f t="shared" si="0"/>
        <v>2.5333333333333332</v>
      </c>
    </row>
    <row r="78" spans="1:2">
      <c r="A78" s="5">
        <v>77</v>
      </c>
      <c r="B78" s="576">
        <f t="shared" si="0"/>
        <v>2.5666666666666669</v>
      </c>
    </row>
    <row r="79" spans="1:2">
      <c r="A79" s="5">
        <v>78</v>
      </c>
      <c r="B79" s="576">
        <f t="shared" si="0"/>
        <v>2.6</v>
      </c>
    </row>
    <row r="80" spans="1:2">
      <c r="A80" s="5">
        <v>79</v>
      </c>
      <c r="B80" s="576">
        <f t="shared" si="0"/>
        <v>2.6333333333333337</v>
      </c>
    </row>
    <row r="81" spans="1:2">
      <c r="A81" s="5">
        <v>80</v>
      </c>
      <c r="B81" s="576">
        <f t="shared" si="0"/>
        <v>2.666666666666667</v>
      </c>
    </row>
    <row r="82" spans="1:2">
      <c r="A82" s="5">
        <v>81</v>
      </c>
      <c r="B82" s="576">
        <f t="shared" si="0"/>
        <v>2.7</v>
      </c>
    </row>
    <row r="83" spans="1:2">
      <c r="A83" s="5">
        <v>82</v>
      </c>
      <c r="B83" s="576">
        <f t="shared" si="0"/>
        <v>2.7333333333333338</v>
      </c>
    </row>
    <row r="84" spans="1:2">
      <c r="A84" s="5">
        <v>83</v>
      </c>
      <c r="B84" s="576">
        <f t="shared" si="0"/>
        <v>2.7666666666666671</v>
      </c>
    </row>
    <row r="85" spans="1:2">
      <c r="A85" s="5">
        <v>84</v>
      </c>
      <c r="B85" s="576">
        <f t="shared" si="0"/>
        <v>2.8</v>
      </c>
    </row>
    <row r="86" spans="1:2">
      <c r="A86" s="5">
        <v>85</v>
      </c>
      <c r="B86" s="576">
        <f t="shared" si="0"/>
        <v>2.8333333333333339</v>
      </c>
    </row>
    <row r="87" spans="1:2">
      <c r="A87" s="5">
        <v>86</v>
      </c>
      <c r="B87" s="576">
        <f t="shared" si="0"/>
        <v>2.8666666666666667</v>
      </c>
    </row>
    <row r="88" spans="1:2">
      <c r="A88" s="5">
        <v>87</v>
      </c>
      <c r="B88" s="576">
        <f t="shared" si="0"/>
        <v>2.9</v>
      </c>
    </row>
    <row r="89" spans="1:2">
      <c r="A89" s="5">
        <v>88</v>
      </c>
      <c r="B89" s="576">
        <f t="shared" si="0"/>
        <v>2.9333333333333336</v>
      </c>
    </row>
    <row r="90" spans="1:2">
      <c r="A90" s="5">
        <v>89</v>
      </c>
      <c r="B90" s="576">
        <f t="shared" si="0"/>
        <v>2.9666666666666668</v>
      </c>
    </row>
    <row r="91" spans="1:2">
      <c r="A91" s="5">
        <v>90</v>
      </c>
      <c r="B91" s="576">
        <f t="shared" si="0"/>
        <v>3</v>
      </c>
    </row>
    <row r="92" spans="1:2">
      <c r="A92" s="5">
        <v>91</v>
      </c>
      <c r="B92" s="576">
        <f t="shared" si="0"/>
        <v>3.0333333333333337</v>
      </c>
    </row>
    <row r="93" spans="1:2">
      <c r="A93" s="5">
        <v>92</v>
      </c>
      <c r="B93" s="576">
        <f t="shared" si="0"/>
        <v>3.0666666666666669</v>
      </c>
    </row>
    <row r="94" spans="1:2">
      <c r="A94" s="5">
        <v>93</v>
      </c>
      <c r="B94" s="576">
        <f t="shared" si="0"/>
        <v>3.1</v>
      </c>
    </row>
    <row r="95" spans="1:2">
      <c r="A95" s="5">
        <v>94</v>
      </c>
      <c r="B95" s="576">
        <f t="shared" si="0"/>
        <v>3.1333333333333337</v>
      </c>
    </row>
    <row r="96" spans="1:2">
      <c r="A96" s="5">
        <v>95</v>
      </c>
      <c r="B96" s="576">
        <f t="shared" ref="B96:B127" si="1">(100/30*A96)%</f>
        <v>3.166666666666667</v>
      </c>
    </row>
    <row r="97" spans="1:2">
      <c r="A97" s="5">
        <v>96</v>
      </c>
      <c r="B97" s="576">
        <f t="shared" si="1"/>
        <v>3.2</v>
      </c>
    </row>
    <row r="98" spans="1:2">
      <c r="A98" s="5">
        <v>97</v>
      </c>
      <c r="B98" s="576">
        <f t="shared" si="1"/>
        <v>3.2333333333333338</v>
      </c>
    </row>
    <row r="99" spans="1:2">
      <c r="A99" s="5">
        <v>98</v>
      </c>
      <c r="B99" s="576">
        <f t="shared" si="1"/>
        <v>3.2666666666666671</v>
      </c>
    </row>
    <row r="100" spans="1:2">
      <c r="A100" s="5">
        <v>99</v>
      </c>
      <c r="B100" s="576">
        <f t="shared" si="1"/>
        <v>3.3</v>
      </c>
    </row>
    <row r="101" spans="1:2">
      <c r="A101" s="5">
        <v>100</v>
      </c>
      <c r="B101" s="576">
        <f t="shared" si="1"/>
        <v>3.3333333333333339</v>
      </c>
    </row>
    <row r="102" spans="1:2">
      <c r="A102" s="5">
        <v>101</v>
      </c>
      <c r="B102" s="576">
        <f t="shared" si="1"/>
        <v>3.3666666666666667</v>
      </c>
    </row>
    <row r="103" spans="1:2">
      <c r="A103" s="5">
        <v>102</v>
      </c>
      <c r="B103" s="576">
        <f t="shared" si="1"/>
        <v>3.4</v>
      </c>
    </row>
    <row r="104" spans="1:2">
      <c r="A104" s="5">
        <v>103</v>
      </c>
      <c r="B104" s="576">
        <f t="shared" si="1"/>
        <v>3.4333333333333336</v>
      </c>
    </row>
    <row r="105" spans="1:2">
      <c r="A105" s="5">
        <v>104</v>
      </c>
      <c r="B105" s="576">
        <f t="shared" si="1"/>
        <v>3.4666666666666668</v>
      </c>
    </row>
    <row r="106" spans="1:2">
      <c r="A106" s="5">
        <v>105</v>
      </c>
      <c r="B106" s="576">
        <f t="shared" si="1"/>
        <v>3.5</v>
      </c>
    </row>
    <row r="107" spans="1:2">
      <c r="A107" s="5">
        <v>106</v>
      </c>
      <c r="B107" s="576">
        <f t="shared" si="1"/>
        <v>3.5333333333333337</v>
      </c>
    </row>
    <row r="108" spans="1:2">
      <c r="A108" s="5">
        <v>107</v>
      </c>
      <c r="B108" s="576">
        <f t="shared" si="1"/>
        <v>3.5666666666666669</v>
      </c>
    </row>
    <row r="109" spans="1:2">
      <c r="A109" s="5">
        <v>108</v>
      </c>
      <c r="B109" s="576">
        <f t="shared" si="1"/>
        <v>3.6</v>
      </c>
    </row>
    <row r="110" spans="1:2">
      <c r="A110" s="5">
        <v>109</v>
      </c>
      <c r="B110" s="576">
        <f t="shared" si="1"/>
        <v>3.6333333333333337</v>
      </c>
    </row>
    <row r="111" spans="1:2">
      <c r="A111" s="5">
        <v>110</v>
      </c>
      <c r="B111" s="576">
        <f t="shared" si="1"/>
        <v>3.666666666666667</v>
      </c>
    </row>
    <row r="112" spans="1:2">
      <c r="A112" s="5">
        <v>111</v>
      </c>
      <c r="B112" s="576">
        <f t="shared" si="1"/>
        <v>3.7</v>
      </c>
    </row>
    <row r="113" spans="1:2">
      <c r="A113" s="5">
        <v>112</v>
      </c>
      <c r="B113" s="576">
        <f t="shared" si="1"/>
        <v>3.7333333333333338</v>
      </c>
    </row>
    <row r="114" spans="1:2">
      <c r="A114" s="5">
        <v>113</v>
      </c>
      <c r="B114" s="576">
        <f t="shared" si="1"/>
        <v>3.7666666666666671</v>
      </c>
    </row>
    <row r="115" spans="1:2">
      <c r="A115" s="5">
        <v>114</v>
      </c>
      <c r="B115" s="576">
        <f t="shared" si="1"/>
        <v>3.8</v>
      </c>
    </row>
    <row r="116" spans="1:2">
      <c r="A116" s="5">
        <v>115</v>
      </c>
      <c r="B116" s="576">
        <f t="shared" si="1"/>
        <v>3.8333333333333339</v>
      </c>
    </row>
    <row r="117" spans="1:2">
      <c r="A117" s="5">
        <v>116</v>
      </c>
      <c r="B117" s="576">
        <f t="shared" si="1"/>
        <v>3.8666666666666667</v>
      </c>
    </row>
    <row r="118" spans="1:2">
      <c r="A118" s="5">
        <v>117</v>
      </c>
      <c r="B118" s="576">
        <f t="shared" si="1"/>
        <v>3.9</v>
      </c>
    </row>
    <row r="119" spans="1:2">
      <c r="A119" s="5">
        <v>118</v>
      </c>
      <c r="B119" s="576">
        <f t="shared" si="1"/>
        <v>3.9333333333333336</v>
      </c>
    </row>
    <row r="120" spans="1:2">
      <c r="A120" s="5">
        <v>119</v>
      </c>
      <c r="B120" s="576">
        <f t="shared" si="1"/>
        <v>3.9666666666666668</v>
      </c>
    </row>
    <row r="121" spans="1:2">
      <c r="A121" s="5">
        <v>120</v>
      </c>
      <c r="B121" s="576">
        <f t="shared" si="1"/>
        <v>4</v>
      </c>
    </row>
    <row r="122" spans="1:2">
      <c r="A122" s="5">
        <v>121</v>
      </c>
      <c r="B122" s="576">
        <f t="shared" si="1"/>
        <v>4.0333333333333341</v>
      </c>
    </row>
    <row r="123" spans="1:2">
      <c r="A123" s="5">
        <v>122</v>
      </c>
      <c r="B123" s="576">
        <f t="shared" si="1"/>
        <v>4.0666666666666664</v>
      </c>
    </row>
    <row r="124" spans="1:2">
      <c r="A124" s="5">
        <v>123</v>
      </c>
      <c r="B124" s="576">
        <f t="shared" si="1"/>
        <v>4.0999999999999996</v>
      </c>
    </row>
    <row r="125" spans="1:2">
      <c r="A125" s="5">
        <v>124</v>
      </c>
      <c r="B125" s="576">
        <f t="shared" si="1"/>
        <v>4.1333333333333337</v>
      </c>
    </row>
    <row r="126" spans="1:2">
      <c r="A126" s="5">
        <v>125</v>
      </c>
      <c r="B126" s="576">
        <f t="shared" si="1"/>
        <v>4.166666666666667</v>
      </c>
    </row>
    <row r="127" spans="1:2">
      <c r="A127" s="5">
        <v>126</v>
      </c>
      <c r="B127" s="576">
        <f t="shared" si="1"/>
        <v>4.2</v>
      </c>
    </row>
    <row r="128" spans="1:2">
      <c r="A128" s="5">
        <v>127</v>
      </c>
      <c r="B128" s="576">
        <f t="shared" ref="B128:B159" si="2">(100/30*A128)%</f>
        <v>4.2333333333333334</v>
      </c>
    </row>
    <row r="129" spans="1:2">
      <c r="A129" s="5">
        <v>128</v>
      </c>
      <c r="B129" s="576">
        <f t="shared" si="2"/>
        <v>4.2666666666666666</v>
      </c>
    </row>
    <row r="130" spans="1:2">
      <c r="A130" s="5">
        <v>129</v>
      </c>
      <c r="B130" s="576">
        <f t="shared" si="2"/>
        <v>4.3</v>
      </c>
    </row>
    <row r="131" spans="1:2">
      <c r="A131" s="5">
        <v>130</v>
      </c>
      <c r="B131" s="576">
        <f t="shared" si="2"/>
        <v>4.3333333333333339</v>
      </c>
    </row>
    <row r="132" spans="1:2">
      <c r="A132" s="5">
        <v>131</v>
      </c>
      <c r="B132" s="576">
        <f t="shared" si="2"/>
        <v>4.3666666666666671</v>
      </c>
    </row>
    <row r="133" spans="1:2">
      <c r="A133" s="5">
        <v>132</v>
      </c>
      <c r="B133" s="576">
        <f t="shared" si="2"/>
        <v>4.4000000000000004</v>
      </c>
    </row>
    <row r="134" spans="1:2">
      <c r="A134" s="5">
        <v>133</v>
      </c>
      <c r="B134" s="576">
        <f t="shared" si="2"/>
        <v>4.4333333333333336</v>
      </c>
    </row>
    <row r="135" spans="1:2">
      <c r="A135" s="5">
        <v>134</v>
      </c>
      <c r="B135" s="576">
        <f t="shared" si="2"/>
        <v>4.4666666666666668</v>
      </c>
    </row>
    <row r="136" spans="1:2">
      <c r="A136" s="5">
        <v>135</v>
      </c>
      <c r="B136" s="576">
        <f t="shared" si="2"/>
        <v>4.5</v>
      </c>
    </row>
    <row r="137" spans="1:2">
      <c r="A137" s="5">
        <v>136</v>
      </c>
      <c r="B137" s="576">
        <f t="shared" si="2"/>
        <v>4.5333333333333341</v>
      </c>
    </row>
    <row r="138" spans="1:2">
      <c r="A138" s="5">
        <v>137</v>
      </c>
      <c r="B138" s="576">
        <f t="shared" si="2"/>
        <v>4.5666666666666664</v>
      </c>
    </row>
    <row r="139" spans="1:2">
      <c r="A139" s="5">
        <v>138</v>
      </c>
      <c r="B139" s="576">
        <f t="shared" si="2"/>
        <v>4.5999999999999996</v>
      </c>
    </row>
    <row r="140" spans="1:2">
      <c r="A140" s="5">
        <v>139</v>
      </c>
      <c r="B140" s="576">
        <f t="shared" si="2"/>
        <v>4.6333333333333337</v>
      </c>
    </row>
    <row r="141" spans="1:2">
      <c r="A141" s="5">
        <v>140</v>
      </c>
      <c r="B141" s="576">
        <f t="shared" si="2"/>
        <v>4.666666666666667</v>
      </c>
    </row>
    <row r="142" spans="1:2">
      <c r="A142" s="5">
        <v>141</v>
      </c>
      <c r="B142" s="576">
        <f t="shared" si="2"/>
        <v>4.7</v>
      </c>
    </row>
    <row r="143" spans="1:2">
      <c r="A143" s="5">
        <v>142</v>
      </c>
      <c r="B143" s="576">
        <f t="shared" si="2"/>
        <v>4.7333333333333334</v>
      </c>
    </row>
    <row r="144" spans="1:2">
      <c r="A144" s="5">
        <v>143</v>
      </c>
      <c r="B144" s="576">
        <f t="shared" si="2"/>
        <v>4.7666666666666666</v>
      </c>
    </row>
    <row r="145" spans="1:2">
      <c r="A145" s="5">
        <v>144</v>
      </c>
      <c r="B145" s="576">
        <f t="shared" si="2"/>
        <v>4.8</v>
      </c>
    </row>
    <row r="146" spans="1:2">
      <c r="A146" s="5">
        <v>145</v>
      </c>
      <c r="B146" s="576">
        <f t="shared" si="2"/>
        <v>4.8333333333333339</v>
      </c>
    </row>
    <row r="147" spans="1:2">
      <c r="A147" s="5">
        <v>146</v>
      </c>
      <c r="B147" s="576">
        <f t="shared" si="2"/>
        <v>4.8666666666666671</v>
      </c>
    </row>
    <row r="148" spans="1:2">
      <c r="A148" s="5">
        <v>147</v>
      </c>
      <c r="B148" s="576">
        <f t="shared" si="2"/>
        <v>4.9000000000000004</v>
      </c>
    </row>
    <row r="149" spans="1:2">
      <c r="A149" s="5">
        <v>148</v>
      </c>
      <c r="B149" s="576">
        <f t="shared" si="2"/>
        <v>4.9333333333333336</v>
      </c>
    </row>
    <row r="150" spans="1:2">
      <c r="A150" s="5">
        <v>149</v>
      </c>
      <c r="B150" s="576">
        <f t="shared" si="2"/>
        <v>4.9666666666666668</v>
      </c>
    </row>
    <row r="151" spans="1:2">
      <c r="A151" s="5">
        <v>150</v>
      </c>
      <c r="B151" s="576">
        <f t="shared" si="2"/>
        <v>5</v>
      </c>
    </row>
    <row r="152" spans="1:2">
      <c r="A152" s="5">
        <v>151</v>
      </c>
      <c r="B152" s="576">
        <f t="shared" si="2"/>
        <v>5.0333333333333341</v>
      </c>
    </row>
    <row r="153" spans="1:2">
      <c r="A153" s="5">
        <v>152</v>
      </c>
      <c r="B153" s="576">
        <f t="shared" si="2"/>
        <v>5.0666666666666664</v>
      </c>
    </row>
    <row r="154" spans="1:2">
      <c r="A154" s="5">
        <v>153</v>
      </c>
      <c r="B154" s="576">
        <f t="shared" si="2"/>
        <v>5.0999999999999996</v>
      </c>
    </row>
    <row r="155" spans="1:2">
      <c r="A155" s="5">
        <v>154</v>
      </c>
      <c r="B155" s="576">
        <f t="shared" si="2"/>
        <v>5.1333333333333337</v>
      </c>
    </row>
    <row r="156" spans="1:2">
      <c r="A156" s="5">
        <v>155</v>
      </c>
      <c r="B156" s="576">
        <f t="shared" si="2"/>
        <v>5.1666666666666679</v>
      </c>
    </row>
    <row r="157" spans="1:2">
      <c r="A157" s="5">
        <v>156</v>
      </c>
      <c r="B157" s="576">
        <f t="shared" si="2"/>
        <v>5.2</v>
      </c>
    </row>
    <row r="158" spans="1:2">
      <c r="A158" s="5">
        <v>157</v>
      </c>
      <c r="B158" s="576">
        <f t="shared" si="2"/>
        <v>5.2333333333333334</v>
      </c>
    </row>
    <row r="159" spans="1:2">
      <c r="A159" s="5">
        <v>158</v>
      </c>
      <c r="B159" s="576">
        <f t="shared" si="2"/>
        <v>5.2666666666666675</v>
      </c>
    </row>
    <row r="160" spans="1:2">
      <c r="A160" s="5">
        <v>159</v>
      </c>
      <c r="B160" s="576">
        <f t="shared" ref="B160:B181" si="3">(100/30*A160)%</f>
        <v>5.3</v>
      </c>
    </row>
    <row r="161" spans="1:2">
      <c r="A161" s="5">
        <v>160</v>
      </c>
      <c r="B161" s="576">
        <f t="shared" si="3"/>
        <v>5.3333333333333339</v>
      </c>
    </row>
    <row r="162" spans="1:2">
      <c r="A162" s="5">
        <v>161</v>
      </c>
      <c r="B162" s="576">
        <f t="shared" si="3"/>
        <v>5.3666666666666671</v>
      </c>
    </row>
    <row r="163" spans="1:2">
      <c r="A163" s="5">
        <v>162</v>
      </c>
      <c r="B163" s="576">
        <f t="shared" si="3"/>
        <v>5.4</v>
      </c>
    </row>
    <row r="164" spans="1:2">
      <c r="A164" s="5">
        <v>163</v>
      </c>
      <c r="B164" s="576">
        <f t="shared" si="3"/>
        <v>5.4333333333333336</v>
      </c>
    </row>
    <row r="165" spans="1:2">
      <c r="A165" s="5">
        <v>164</v>
      </c>
      <c r="B165" s="576">
        <f t="shared" si="3"/>
        <v>5.4666666666666677</v>
      </c>
    </row>
    <row r="166" spans="1:2">
      <c r="A166" s="5">
        <v>165</v>
      </c>
      <c r="B166" s="576">
        <f t="shared" si="3"/>
        <v>5.5</v>
      </c>
    </row>
    <row r="167" spans="1:2">
      <c r="A167" s="5">
        <v>166</v>
      </c>
      <c r="B167" s="576">
        <f t="shared" si="3"/>
        <v>5.5333333333333341</v>
      </c>
    </row>
    <row r="168" spans="1:2">
      <c r="A168" s="5">
        <v>167</v>
      </c>
      <c r="B168" s="576">
        <f t="shared" si="3"/>
        <v>5.5666666666666673</v>
      </c>
    </row>
    <row r="169" spans="1:2">
      <c r="A169" s="5">
        <v>168</v>
      </c>
      <c r="B169" s="576">
        <f t="shared" si="3"/>
        <v>5.6</v>
      </c>
    </row>
    <row r="170" spans="1:2">
      <c r="A170" s="5">
        <v>169</v>
      </c>
      <c r="B170" s="576">
        <f t="shared" si="3"/>
        <v>5.6333333333333337</v>
      </c>
    </row>
    <row r="171" spans="1:2">
      <c r="A171" s="5">
        <v>170</v>
      </c>
      <c r="B171" s="576">
        <f t="shared" si="3"/>
        <v>5.6666666666666679</v>
      </c>
    </row>
    <row r="172" spans="1:2">
      <c r="A172" s="5">
        <v>171</v>
      </c>
      <c r="B172" s="576">
        <f t="shared" si="3"/>
        <v>5.7</v>
      </c>
    </row>
    <row r="173" spans="1:2">
      <c r="A173" s="5">
        <v>172</v>
      </c>
      <c r="B173" s="576">
        <f t="shared" si="3"/>
        <v>5.7333333333333334</v>
      </c>
    </row>
    <row r="174" spans="1:2">
      <c r="A174" s="5">
        <v>173</v>
      </c>
      <c r="B174" s="576">
        <f t="shared" si="3"/>
        <v>5.7666666666666675</v>
      </c>
    </row>
    <row r="175" spans="1:2">
      <c r="A175" s="5">
        <v>174</v>
      </c>
      <c r="B175" s="576">
        <f t="shared" si="3"/>
        <v>5.8</v>
      </c>
    </row>
    <row r="176" spans="1:2">
      <c r="A176" s="5">
        <v>175</v>
      </c>
      <c r="B176" s="576">
        <f t="shared" si="3"/>
        <v>5.8333333333333339</v>
      </c>
    </row>
    <row r="177" spans="1:2">
      <c r="A177" s="5">
        <v>176</v>
      </c>
      <c r="B177" s="576">
        <f t="shared" si="3"/>
        <v>5.8666666666666671</v>
      </c>
    </row>
    <row r="178" spans="1:2">
      <c r="A178" s="5">
        <v>177</v>
      </c>
      <c r="B178" s="576">
        <f t="shared" si="3"/>
        <v>5.9</v>
      </c>
    </row>
    <row r="179" spans="1:2">
      <c r="A179" s="5">
        <v>178</v>
      </c>
      <c r="B179" s="576">
        <f t="shared" si="3"/>
        <v>5.9333333333333336</v>
      </c>
    </row>
    <row r="180" spans="1:2">
      <c r="A180" s="5">
        <v>179</v>
      </c>
      <c r="B180" s="576">
        <f t="shared" si="3"/>
        <v>5.9666666666666677</v>
      </c>
    </row>
    <row r="181" spans="1:2">
      <c r="A181" s="5">
        <v>180</v>
      </c>
      <c r="B181" s="576">
        <f t="shared" si="3"/>
        <v>6</v>
      </c>
    </row>
  </sheetData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69"/>
  <sheetViews>
    <sheetView zoomScale="80" workbookViewId="0">
      <pane xSplit="5" ySplit="14" topLeftCell="S15" activePane="bottomRight" state="frozen"/>
      <selection pane="topRight" activeCell="S1" sqref="S1"/>
      <selection pane="bottomLeft" activeCell="A15" sqref="A15"/>
      <selection pane="bottomRight" activeCell="AC9" sqref="AC9"/>
    </sheetView>
  </sheetViews>
  <sheetFormatPr defaultRowHeight="12.75"/>
  <cols>
    <col min="1" max="1" width="14" style="577" customWidth="1"/>
    <col min="2" max="2" width="2.42578125" style="578" customWidth="1"/>
    <col min="3" max="3" width="23" style="579" customWidth="1"/>
    <col min="4" max="4" width="41.7109375" style="579" customWidth="1"/>
    <col min="5" max="5" width="25.7109375" style="579" customWidth="1"/>
    <col min="6" max="6" width="11.85546875" style="579" customWidth="1"/>
    <col min="7" max="7" width="10.28515625" style="579" customWidth="1"/>
    <col min="8" max="8" width="11.7109375" style="579" customWidth="1"/>
    <col min="9" max="9" width="14.140625" style="579" customWidth="1"/>
    <col min="10" max="10" width="10.5703125" style="579" customWidth="1"/>
    <col min="11" max="12" width="12.140625" style="579" customWidth="1"/>
    <col min="13" max="13" width="0" style="579" hidden="1" customWidth="1"/>
    <col min="14" max="14" width="7.7109375" style="579" customWidth="1"/>
    <col min="15" max="15" width="7.85546875" style="579" customWidth="1"/>
    <col min="16" max="18" width="0" style="579" hidden="1" customWidth="1"/>
    <col min="19" max="19" width="8.140625" style="579" customWidth="1"/>
    <col min="20" max="20" width="13" style="579" customWidth="1"/>
    <col min="21" max="21" width="0" style="579" hidden="1" customWidth="1"/>
    <col min="22" max="22" width="11.5703125" style="579" customWidth="1"/>
    <col min="23" max="23" width="11.85546875" style="579" customWidth="1"/>
    <col min="24" max="26" width="0" style="579" hidden="1" customWidth="1"/>
    <col min="27" max="27" width="15" style="579" customWidth="1"/>
    <col min="28" max="28" width="12.140625" style="579" customWidth="1"/>
    <col min="29" max="49" width="3.42578125" style="579" customWidth="1"/>
    <col min="50" max="91" width="3.5703125" style="579" customWidth="1"/>
    <col min="92" max="92" width="5.140625" style="579" customWidth="1"/>
    <col min="93" max="115" width="3.5703125" style="579" customWidth="1"/>
    <col min="116" max="16384" width="9.140625" style="579"/>
  </cols>
  <sheetData>
    <row r="1" spans="1:91">
      <c r="A1" s="580"/>
      <c r="B1" s="580"/>
      <c r="C1" s="581"/>
      <c r="D1" s="581"/>
      <c r="E1" s="9"/>
      <c r="F1" s="8"/>
      <c r="G1" s="9"/>
      <c r="H1" s="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582"/>
      <c r="U1" s="11"/>
      <c r="V1" s="11"/>
      <c r="W1" s="11"/>
      <c r="X1" s="11"/>
      <c r="Y1" s="11"/>
      <c r="Z1" s="11"/>
      <c r="AA1" s="37"/>
      <c r="AB1" s="9"/>
    </row>
    <row r="2" spans="1:91">
      <c r="A2" s="581"/>
      <c r="B2" s="581"/>
      <c r="C2" s="581"/>
      <c r="D2" s="581"/>
      <c r="E2" s="583" t="s">
        <v>2</v>
      </c>
      <c r="F2" s="584" t="s">
        <v>3</v>
      </c>
      <c r="G2" s="585" t="s">
        <v>4</v>
      </c>
      <c r="H2" s="585" t="s">
        <v>1</v>
      </c>
      <c r="I2" s="585" t="s">
        <v>6</v>
      </c>
      <c r="J2" s="584" t="s">
        <v>7</v>
      </c>
      <c r="K2" s="584"/>
      <c r="L2" s="584"/>
      <c r="M2" s="584" t="s">
        <v>46</v>
      </c>
      <c r="N2" s="586" t="s">
        <v>280</v>
      </c>
      <c r="AB2" s="9"/>
    </row>
    <row r="3" spans="1:91">
      <c r="E3" s="18" t="s">
        <v>281</v>
      </c>
      <c r="F3" s="587" t="str">
        <f>IF(G3&lt;&gt;0,"A","-")</f>
        <v>A</v>
      </c>
      <c r="G3" s="588">
        <v>32</v>
      </c>
      <c r="H3" s="29">
        <f>SUMIF('Coeff MTG'!$A$2:$A$181,'NBG_Feb-March nonst'!G3,'Coeff MTG'!$B$2:$B$181)</f>
        <v>1</v>
      </c>
      <c r="I3" s="589">
        <f>SUM(M15:M224)</f>
        <v>0</v>
      </c>
      <c r="J3" s="590" t="e">
        <f t="shared" ref="J3:J8" si="0">I3/$I$9</f>
        <v>#DIV/0!</v>
      </c>
      <c r="K3" s="590"/>
      <c r="L3" s="590"/>
      <c r="M3" s="591">
        <f ca="1">(SUMPRODUCT(M15:M224,H15:H224))</f>
        <v>0</v>
      </c>
      <c r="N3" s="592">
        <f ca="1">M3*H3</f>
        <v>0</v>
      </c>
      <c r="S3" s="579">
        <f ca="1">N3*I34</f>
        <v>0</v>
      </c>
      <c r="T3" s="16" t="s">
        <v>9</v>
      </c>
      <c r="U3" s="11"/>
      <c r="V3" s="11"/>
      <c r="W3" s="11"/>
      <c r="X3" s="11"/>
      <c r="Y3" s="11"/>
      <c r="Z3" s="11"/>
      <c r="AA3" s="593" t="e">
        <f>#N/A</f>
        <v>#N/A</v>
      </c>
      <c r="AB3" s="9"/>
    </row>
    <row r="4" spans="1:91">
      <c r="D4" s="594"/>
      <c r="E4" s="26" t="s">
        <v>13</v>
      </c>
      <c r="F4" s="27" t="s">
        <v>11</v>
      </c>
      <c r="G4" s="28">
        <v>5</v>
      </c>
      <c r="H4" s="29">
        <v>0.60000000000000009</v>
      </c>
      <c r="I4" s="595">
        <f>SUM(N15:N224)</f>
        <v>0</v>
      </c>
      <c r="J4" s="252" t="e">
        <f t="shared" si="0"/>
        <v>#DIV/0!</v>
      </c>
      <c r="K4" s="252"/>
      <c r="L4" s="252"/>
      <c r="M4" s="596">
        <f ca="1">SUMPRODUCT(N15:N224,H15:H224)</f>
        <v>0</v>
      </c>
      <c r="N4" s="592">
        <f ca="1">M4*H4*$AC$235</f>
        <v>0</v>
      </c>
      <c r="S4" s="579">
        <f ca="1">N4*I34</f>
        <v>0</v>
      </c>
      <c r="T4" s="16" t="s">
        <v>12</v>
      </c>
      <c r="U4" s="11"/>
      <c r="V4" s="11"/>
      <c r="W4" s="11"/>
      <c r="X4" s="11"/>
      <c r="Y4" s="11"/>
      <c r="Z4" s="11"/>
      <c r="AA4" s="593" t="e">
        <f>#N/A</f>
        <v>#N/A</v>
      </c>
      <c r="AB4" s="9"/>
    </row>
    <row r="5" spans="1:91">
      <c r="A5" s="597"/>
      <c r="B5" s="598"/>
      <c r="E5" s="26" t="s">
        <v>282</v>
      </c>
      <c r="F5" s="27" t="s">
        <v>14</v>
      </c>
      <c r="G5" s="28">
        <v>7</v>
      </c>
      <c r="H5" s="29">
        <v>0.60000000000000009</v>
      </c>
      <c r="I5" s="595">
        <f>SUM(O15:O224)</f>
        <v>0</v>
      </c>
      <c r="J5" s="252" t="e">
        <f t="shared" si="0"/>
        <v>#DIV/0!</v>
      </c>
      <c r="K5" s="252"/>
      <c r="L5" s="252"/>
      <c r="M5" s="252"/>
      <c r="N5" s="599"/>
      <c r="T5" s="16" t="s">
        <v>16</v>
      </c>
      <c r="U5" s="11"/>
      <c r="V5" s="11"/>
      <c r="W5" s="11"/>
      <c r="X5" s="11"/>
      <c r="Y5" s="11"/>
      <c r="Z5" s="11"/>
      <c r="AA5" s="593" t="e">
        <f>#N/A</f>
        <v>#N/A</v>
      </c>
      <c r="AB5" s="9"/>
    </row>
    <row r="6" spans="1:91">
      <c r="A6" s="597"/>
      <c r="B6" s="598"/>
      <c r="E6" s="26"/>
      <c r="F6" s="27"/>
      <c r="G6" s="28"/>
      <c r="H6" s="29">
        <f>SUMIF('Coeff MTG'!$A$2:$A$181,'NBG_Feb-March nonst'!G6,'Coeff MTG'!$B$2:$B$181)</f>
        <v>0</v>
      </c>
      <c r="I6" s="600">
        <f>SUM(P15:P224)</f>
        <v>0</v>
      </c>
      <c r="J6" s="252" t="e">
        <f t="shared" si="0"/>
        <v>#DIV/0!</v>
      </c>
      <c r="K6" s="252"/>
      <c r="L6" s="252"/>
      <c r="M6" s="252"/>
      <c r="N6" s="599"/>
      <c r="T6" s="16" t="s">
        <v>17</v>
      </c>
      <c r="U6" s="11"/>
      <c r="V6" s="11"/>
      <c r="W6" s="11"/>
      <c r="X6" s="11"/>
      <c r="Y6" s="11"/>
      <c r="Z6" s="11"/>
      <c r="AA6" s="593" t="e">
        <f>#N/A</f>
        <v>#N/A</v>
      </c>
      <c r="AB6" s="9"/>
    </row>
    <row r="7" spans="1:91">
      <c r="A7" s="597"/>
      <c r="B7" s="598"/>
      <c r="E7" s="26"/>
      <c r="F7" s="27" t="str">
        <f>IF(G7&lt;&gt;0,"E","-")</f>
        <v>-</v>
      </c>
      <c r="G7" s="28">
        <v>0</v>
      </c>
      <c r="H7" s="29">
        <f>SUMIF('Coeff MTG'!$A$2:$A$181,'NBG_Feb-March nonst'!G7,'Coeff MTG'!$B$2:$B$181)</f>
        <v>0</v>
      </c>
      <c r="I7" s="600">
        <f>SUM(Q15:Q224)</f>
        <v>0</v>
      </c>
      <c r="J7" s="252" t="e">
        <f t="shared" si="0"/>
        <v>#DIV/0!</v>
      </c>
      <c r="K7" s="252"/>
      <c r="L7" s="252"/>
      <c r="M7" s="252"/>
      <c r="N7" s="599"/>
      <c r="T7" s="16"/>
      <c r="AA7" s="601"/>
      <c r="AB7" s="9"/>
    </row>
    <row r="8" spans="1:91">
      <c r="A8" s="597"/>
      <c r="B8" s="598"/>
      <c r="E8" s="57"/>
      <c r="F8" s="58" t="str">
        <f>IF(G8&lt;&gt;0,"F","-")</f>
        <v>-</v>
      </c>
      <c r="G8" s="602">
        <v>0</v>
      </c>
      <c r="H8" s="60">
        <f>SUMIF('Coeff MTG'!$A$2:$A$181,'NBG_Feb-March nonst'!G8,'Coeff MTG'!$B$2:$B$181)</f>
        <v>0</v>
      </c>
      <c r="I8" s="603">
        <f>SUM(Q15:Q224)</f>
        <v>0</v>
      </c>
      <c r="J8" s="276" t="e">
        <f t="shared" si="0"/>
        <v>#DIV/0!</v>
      </c>
      <c r="K8" s="276"/>
      <c r="L8" s="276"/>
      <c r="M8" s="276"/>
      <c r="N8" s="63"/>
      <c r="T8" s="16" t="s">
        <v>283</v>
      </c>
      <c r="AA8" s="604"/>
      <c r="AB8" s="9"/>
    </row>
    <row r="9" spans="1:91">
      <c r="A9" s="597"/>
      <c r="B9" s="598"/>
      <c r="F9" s="605"/>
      <c r="G9" s="606"/>
      <c r="H9" s="607"/>
      <c r="I9" s="608">
        <f>SUBTOTAL(9,I3:I8)</f>
        <v>0</v>
      </c>
      <c r="J9" s="609" t="e">
        <f>SUM(J3:J8)</f>
        <v>#DIV/0!</v>
      </c>
      <c r="K9" s="609"/>
      <c r="L9" s="609"/>
      <c r="M9" s="610">
        <f ca="1">SUM(M3:M8)</f>
        <v>0</v>
      </c>
      <c r="N9" s="610">
        <f ca="1">SUBTOTAL(9,N3:N8)</f>
        <v>0</v>
      </c>
      <c r="S9" s="579">
        <f ca="1">SUBTOTAL(9,S3:S8)</f>
        <v>0</v>
      </c>
      <c r="T9" s="16" t="s">
        <v>20</v>
      </c>
      <c r="AA9" s="49" t="s">
        <v>129</v>
      </c>
      <c r="AC9" s="611">
        <v>1</v>
      </c>
      <c r="AD9" s="612" t="s">
        <v>19</v>
      </c>
      <c r="AE9" s="613"/>
      <c r="AF9" s="614"/>
      <c r="AG9" s="614"/>
      <c r="AH9" s="614"/>
      <c r="AI9" s="615"/>
      <c r="AJ9" s="616">
        <v>2</v>
      </c>
      <c r="AK9" s="612" t="s">
        <v>19</v>
      </c>
      <c r="AL9" s="614"/>
      <c r="AM9" s="614"/>
      <c r="AN9" s="614"/>
      <c r="AO9" s="614"/>
      <c r="AP9" s="615"/>
      <c r="AQ9" s="616">
        <v>3</v>
      </c>
      <c r="AR9" s="617" t="s">
        <v>19</v>
      </c>
      <c r="AS9" s="612"/>
      <c r="AT9" s="614"/>
      <c r="AU9" s="614"/>
      <c r="AV9" s="614"/>
      <c r="AW9" s="614"/>
      <c r="AX9" s="616">
        <v>4</v>
      </c>
      <c r="AY9" s="612" t="s">
        <v>19</v>
      </c>
      <c r="AZ9" s="614"/>
      <c r="BA9" s="614"/>
      <c r="BB9" s="614"/>
      <c r="BC9" s="614"/>
      <c r="BD9" s="615"/>
      <c r="BE9" s="616">
        <v>5</v>
      </c>
      <c r="BF9" s="612" t="s">
        <v>19</v>
      </c>
      <c r="BG9" s="614"/>
      <c r="BH9" s="614"/>
      <c r="BI9" s="614"/>
      <c r="BJ9" s="614"/>
      <c r="BK9" s="614"/>
      <c r="BL9" s="616">
        <v>6</v>
      </c>
      <c r="BM9" s="612" t="s">
        <v>19</v>
      </c>
      <c r="BN9" s="614"/>
      <c r="BO9" s="614"/>
      <c r="BP9" s="614"/>
      <c r="BQ9" s="614"/>
      <c r="BR9" s="614"/>
      <c r="BS9" s="616">
        <v>7</v>
      </c>
      <c r="BT9" s="612" t="s">
        <v>19</v>
      </c>
      <c r="BU9" s="614"/>
      <c r="BV9" s="614"/>
      <c r="BW9" s="614"/>
      <c r="BX9" s="614"/>
      <c r="BY9" s="614"/>
      <c r="BZ9" s="616">
        <v>8</v>
      </c>
      <c r="CA9" s="612" t="s">
        <v>19</v>
      </c>
      <c r="CB9" s="614"/>
      <c r="CC9" s="614"/>
      <c r="CD9" s="614"/>
      <c r="CE9" s="614"/>
      <c r="CF9" s="614"/>
      <c r="CG9" s="618">
        <v>9</v>
      </c>
      <c r="CH9" s="612" t="s">
        <v>19</v>
      </c>
      <c r="CI9" s="614"/>
      <c r="CJ9" s="614"/>
      <c r="CK9" s="614"/>
      <c r="CL9" s="614"/>
      <c r="CM9" s="619"/>
    </row>
    <row r="10" spans="1:91">
      <c r="A10" s="597"/>
      <c r="B10" s="598"/>
      <c r="T10" s="36" t="s">
        <v>284</v>
      </c>
      <c r="U10" s="11"/>
      <c r="V10" s="11"/>
      <c r="W10" s="11"/>
      <c r="X10" s="11"/>
      <c r="Y10" s="11"/>
      <c r="Z10" s="11"/>
      <c r="AA10" s="620" t="s">
        <v>25</v>
      </c>
      <c r="AC10" s="621" t="s">
        <v>22</v>
      </c>
      <c r="AD10" s="622"/>
      <c r="AE10" s="622"/>
      <c r="AF10" s="622"/>
      <c r="AG10" s="622"/>
      <c r="AH10" s="622"/>
      <c r="AI10" s="622"/>
      <c r="AJ10" s="622"/>
      <c r="AK10" s="622"/>
      <c r="AL10" s="622"/>
      <c r="AM10" s="622"/>
      <c r="AN10" s="622"/>
      <c r="AO10" s="622"/>
      <c r="AP10" s="622"/>
      <c r="AQ10" s="622"/>
      <c r="AR10" s="622"/>
      <c r="AS10" s="622"/>
      <c r="AT10" s="622"/>
      <c r="AU10" s="622"/>
      <c r="AV10" s="622"/>
      <c r="AW10" s="622"/>
      <c r="AX10" s="622"/>
      <c r="AY10" s="622"/>
      <c r="AZ10" s="623" t="s">
        <v>23</v>
      </c>
      <c r="BA10" s="623"/>
      <c r="BB10" s="623"/>
      <c r="BC10" s="623"/>
      <c r="BD10" s="623"/>
      <c r="BE10" s="623"/>
      <c r="BF10" s="623"/>
      <c r="BG10" s="623"/>
      <c r="BH10" s="623"/>
      <c r="BI10" s="623"/>
      <c r="BJ10" s="623"/>
      <c r="BK10" s="623"/>
      <c r="BL10" s="623"/>
      <c r="BM10" s="623"/>
      <c r="BN10" s="623"/>
      <c r="BO10" s="623"/>
      <c r="BP10" s="623"/>
      <c r="BQ10" s="623"/>
      <c r="BR10" s="623"/>
      <c r="BS10" s="623"/>
      <c r="BT10" s="623"/>
      <c r="BU10" s="623"/>
      <c r="BV10" s="623"/>
      <c r="BW10" s="623"/>
      <c r="BX10" s="623"/>
      <c r="BY10" s="623"/>
      <c r="BZ10" s="623"/>
      <c r="CA10" s="623"/>
      <c r="CB10" s="623"/>
      <c r="CC10" s="623"/>
      <c r="CD10" s="623"/>
      <c r="CE10" s="624" t="s">
        <v>24</v>
      </c>
      <c r="CF10" s="625"/>
      <c r="CG10" s="625"/>
      <c r="CH10" s="625"/>
      <c r="CI10" s="625"/>
      <c r="CJ10" s="625"/>
      <c r="CK10" s="625"/>
      <c r="CL10" s="625"/>
      <c r="CM10" s="624"/>
    </row>
    <row r="11" spans="1:91">
      <c r="A11" s="597"/>
      <c r="B11" s="598"/>
      <c r="T11" s="36" t="s">
        <v>285</v>
      </c>
      <c r="AA11" s="626">
        <v>1.1499999999999999</v>
      </c>
      <c r="AC11" s="65" t="s">
        <v>26</v>
      </c>
      <c r="AD11" s="66" t="s">
        <v>27</v>
      </c>
      <c r="AE11" s="67" t="s">
        <v>28</v>
      </c>
      <c r="AF11" s="67" t="s">
        <v>29</v>
      </c>
      <c r="AG11" s="67" t="s">
        <v>30</v>
      </c>
      <c r="AH11" s="68" t="s">
        <v>31</v>
      </c>
      <c r="AI11" s="69" t="s">
        <v>32</v>
      </c>
      <c r="AJ11" s="66" t="s">
        <v>26</v>
      </c>
      <c r="AK11" s="67" t="s">
        <v>27</v>
      </c>
      <c r="AL11" s="67" t="s">
        <v>28</v>
      </c>
      <c r="AM11" s="66" t="s">
        <v>29</v>
      </c>
      <c r="AN11" s="67" t="s">
        <v>30</v>
      </c>
      <c r="AO11" s="70" t="s">
        <v>31</v>
      </c>
      <c r="AP11" s="69" t="s">
        <v>32</v>
      </c>
      <c r="AQ11" s="67" t="s">
        <v>26</v>
      </c>
      <c r="AR11" s="67" t="s">
        <v>27</v>
      </c>
      <c r="AS11" s="67" t="s">
        <v>28</v>
      </c>
      <c r="AT11" s="71" t="s">
        <v>29</v>
      </c>
      <c r="AU11" s="72" t="s">
        <v>30</v>
      </c>
      <c r="AV11" s="73" t="s">
        <v>31</v>
      </c>
      <c r="AW11" s="73" t="s">
        <v>32</v>
      </c>
      <c r="AX11" s="74" t="s">
        <v>26</v>
      </c>
      <c r="AY11" s="75" t="s">
        <v>27</v>
      </c>
      <c r="AZ11" s="74" t="s">
        <v>28</v>
      </c>
      <c r="BA11" s="74" t="s">
        <v>29</v>
      </c>
      <c r="BB11" s="75" t="s">
        <v>30</v>
      </c>
      <c r="BC11" s="73" t="s">
        <v>31</v>
      </c>
      <c r="BD11" s="73" t="s">
        <v>32</v>
      </c>
      <c r="BE11" s="75" t="s">
        <v>26</v>
      </c>
      <c r="BF11" s="74" t="s">
        <v>27</v>
      </c>
      <c r="BG11" s="75" t="s">
        <v>28</v>
      </c>
      <c r="BH11" s="76" t="s">
        <v>29</v>
      </c>
      <c r="BI11" s="74" t="s">
        <v>30</v>
      </c>
      <c r="BJ11" s="73" t="s">
        <v>31</v>
      </c>
      <c r="BK11" s="73" t="s">
        <v>32</v>
      </c>
      <c r="BL11" s="74" t="s">
        <v>26</v>
      </c>
      <c r="BM11" s="75" t="s">
        <v>27</v>
      </c>
      <c r="BN11" s="74" t="s">
        <v>28</v>
      </c>
      <c r="BO11" s="74" t="s">
        <v>29</v>
      </c>
      <c r="BP11" s="75" t="s">
        <v>30</v>
      </c>
      <c r="BQ11" s="73" t="s">
        <v>31</v>
      </c>
      <c r="BR11" s="73" t="s">
        <v>32</v>
      </c>
      <c r="BS11" s="72" t="s">
        <v>26</v>
      </c>
      <c r="BT11" s="74" t="s">
        <v>27</v>
      </c>
      <c r="BU11" s="74" t="s">
        <v>28</v>
      </c>
      <c r="BV11" s="74" t="s">
        <v>29</v>
      </c>
      <c r="BW11" s="74" t="s">
        <v>30</v>
      </c>
      <c r="BX11" s="73" t="s">
        <v>31</v>
      </c>
      <c r="BY11" s="73" t="s">
        <v>32</v>
      </c>
      <c r="BZ11" s="72" t="s">
        <v>26</v>
      </c>
      <c r="CA11" s="74" t="s">
        <v>27</v>
      </c>
      <c r="CB11" s="74" t="s">
        <v>28</v>
      </c>
      <c r="CC11" s="74" t="s">
        <v>29</v>
      </c>
      <c r="CD11" s="74" t="s">
        <v>30</v>
      </c>
      <c r="CE11" s="73" t="s">
        <v>31</v>
      </c>
      <c r="CF11" s="73" t="s">
        <v>32</v>
      </c>
      <c r="CG11" s="75" t="s">
        <v>26</v>
      </c>
      <c r="CH11" s="74" t="s">
        <v>27</v>
      </c>
      <c r="CI11" s="74" t="s">
        <v>28</v>
      </c>
      <c r="CJ11" s="74" t="s">
        <v>29</v>
      </c>
      <c r="CK11" s="74" t="s">
        <v>30</v>
      </c>
      <c r="CL11" s="73" t="s">
        <v>31</v>
      </c>
      <c r="CM11" s="77" t="s">
        <v>32</v>
      </c>
    </row>
    <row r="12" spans="1:91">
      <c r="A12" s="597"/>
      <c r="B12" s="598"/>
      <c r="C12" s="9"/>
      <c r="D12" s="81"/>
      <c r="E12" s="8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627" t="s">
        <v>45</v>
      </c>
      <c r="U12" s="9"/>
      <c r="V12" s="9"/>
      <c r="W12" s="9"/>
      <c r="X12" s="9"/>
      <c r="Y12" s="9"/>
      <c r="Z12" s="9"/>
      <c r="AA12" s="628"/>
      <c r="AC12" s="84">
        <v>43563</v>
      </c>
      <c r="AD12" s="85">
        <v>43564</v>
      </c>
      <c r="AE12" s="85">
        <v>43565</v>
      </c>
      <c r="AF12" s="85">
        <v>43566</v>
      </c>
      <c r="AG12" s="86">
        <v>43567</v>
      </c>
      <c r="AH12" s="87">
        <v>43568</v>
      </c>
      <c r="AI12" s="85">
        <v>43569</v>
      </c>
      <c r="AJ12" s="85">
        <v>43570</v>
      </c>
      <c r="AK12" s="85">
        <v>43571</v>
      </c>
      <c r="AL12" s="85">
        <v>43572</v>
      </c>
      <c r="AM12" s="86">
        <v>43573</v>
      </c>
      <c r="AN12" s="87">
        <v>43574</v>
      </c>
      <c r="AO12" s="85">
        <v>43575</v>
      </c>
      <c r="AP12" s="85">
        <v>43576</v>
      </c>
      <c r="AQ12" s="85">
        <v>43577</v>
      </c>
      <c r="AR12" s="85">
        <v>43578</v>
      </c>
      <c r="AS12" s="85">
        <v>43579</v>
      </c>
      <c r="AT12" s="85">
        <v>43580</v>
      </c>
      <c r="AU12" s="87">
        <v>43581</v>
      </c>
      <c r="AV12" s="85">
        <v>43582</v>
      </c>
      <c r="AW12" s="85">
        <v>43583</v>
      </c>
      <c r="AX12" s="85">
        <v>43584</v>
      </c>
      <c r="AY12" s="85">
        <v>43585</v>
      </c>
      <c r="AZ12" s="85">
        <v>43586</v>
      </c>
      <c r="BA12" s="86">
        <v>43587</v>
      </c>
      <c r="BB12" s="87">
        <v>43588</v>
      </c>
      <c r="BC12" s="85">
        <v>43589</v>
      </c>
      <c r="BD12" s="85">
        <v>43590</v>
      </c>
      <c r="BE12" s="85">
        <v>43591</v>
      </c>
      <c r="BF12" s="85">
        <v>43592</v>
      </c>
      <c r="BG12" s="85">
        <v>43593</v>
      </c>
      <c r="BH12" s="88">
        <v>43594</v>
      </c>
      <c r="BI12" s="89">
        <v>43595</v>
      </c>
      <c r="BJ12" s="89">
        <v>43596</v>
      </c>
      <c r="BK12" s="89">
        <v>43597</v>
      </c>
      <c r="BL12" s="89">
        <v>43598</v>
      </c>
      <c r="BM12" s="89">
        <v>43599</v>
      </c>
      <c r="BN12" s="89">
        <v>43600</v>
      </c>
      <c r="BO12" s="89">
        <v>43601</v>
      </c>
      <c r="BP12" s="89">
        <v>43602</v>
      </c>
      <c r="BQ12" s="89">
        <v>43603</v>
      </c>
      <c r="BR12" s="89">
        <v>43604</v>
      </c>
      <c r="BS12" s="90">
        <v>43605</v>
      </c>
      <c r="BT12" s="89">
        <v>43606</v>
      </c>
      <c r="BU12" s="89">
        <v>43607</v>
      </c>
      <c r="BV12" s="89">
        <v>43608</v>
      </c>
      <c r="BW12" s="89">
        <v>43609</v>
      </c>
      <c r="BX12" s="89">
        <v>43610</v>
      </c>
      <c r="BY12" s="89">
        <v>43611</v>
      </c>
      <c r="BZ12" s="89">
        <v>43612</v>
      </c>
      <c r="CA12" s="89">
        <v>43613</v>
      </c>
      <c r="CB12" s="89">
        <v>43614</v>
      </c>
      <c r="CC12" s="89">
        <v>43615</v>
      </c>
      <c r="CD12" s="89">
        <v>43616</v>
      </c>
      <c r="CE12" s="89">
        <v>43617</v>
      </c>
      <c r="CF12" s="89">
        <v>43618</v>
      </c>
      <c r="CG12" s="89">
        <v>43619</v>
      </c>
      <c r="CH12" s="89">
        <v>43620</v>
      </c>
      <c r="CI12" s="89">
        <v>43621</v>
      </c>
      <c r="CJ12" s="89">
        <v>43622</v>
      </c>
      <c r="CK12" s="89">
        <v>43623</v>
      </c>
      <c r="CL12" s="89">
        <v>43624</v>
      </c>
      <c r="CM12" s="91">
        <v>43625</v>
      </c>
    </row>
    <row r="13" spans="1:91" ht="13.5" customHeight="1">
      <c r="A13" s="629" t="s">
        <v>126</v>
      </c>
      <c r="B13" s="630"/>
      <c r="C13" s="631" t="s">
        <v>286</v>
      </c>
      <c r="D13" s="96" t="s">
        <v>34</v>
      </c>
      <c r="E13" s="97" t="s">
        <v>35</v>
      </c>
      <c r="F13" s="97" t="s">
        <v>36</v>
      </c>
      <c r="G13" s="98" t="s">
        <v>35</v>
      </c>
      <c r="H13" s="632" t="str">
        <f>AA9</f>
        <v>A18-49</v>
      </c>
      <c r="I13" s="633"/>
      <c r="J13" s="634"/>
      <c r="K13" s="633"/>
      <c r="L13" s="633"/>
      <c r="M13" s="635" t="s">
        <v>6</v>
      </c>
      <c r="N13" s="112"/>
      <c r="O13" s="112"/>
      <c r="P13" s="112"/>
      <c r="Q13" s="636"/>
      <c r="R13" s="636"/>
      <c r="S13" s="637" t="s">
        <v>6</v>
      </c>
      <c r="T13" s="638" t="s">
        <v>287</v>
      </c>
      <c r="U13" s="639"/>
      <c r="V13" s="639"/>
      <c r="W13" s="639"/>
      <c r="X13" s="112"/>
      <c r="Y13" s="112"/>
      <c r="Z13" s="112"/>
      <c r="AA13" s="640" t="s">
        <v>40</v>
      </c>
      <c r="AC13" s="65" t="s">
        <v>26</v>
      </c>
      <c r="AD13" s="66" t="s">
        <v>27</v>
      </c>
      <c r="AE13" s="67" t="s">
        <v>28</v>
      </c>
      <c r="AF13" s="67" t="s">
        <v>29</v>
      </c>
      <c r="AG13" s="67" t="s">
        <v>30</v>
      </c>
      <c r="AH13" s="68" t="s">
        <v>31</v>
      </c>
      <c r="AI13" s="69" t="s">
        <v>32</v>
      </c>
      <c r="AJ13" s="66" t="s">
        <v>26</v>
      </c>
      <c r="AK13" s="67" t="s">
        <v>27</v>
      </c>
      <c r="AL13" s="67" t="s">
        <v>28</v>
      </c>
      <c r="AM13" s="66" t="s">
        <v>29</v>
      </c>
      <c r="AN13" s="67" t="s">
        <v>30</v>
      </c>
      <c r="AO13" s="70" t="s">
        <v>31</v>
      </c>
      <c r="AP13" s="69" t="s">
        <v>32</v>
      </c>
      <c r="AQ13" s="67" t="s">
        <v>26</v>
      </c>
      <c r="AR13" s="67" t="s">
        <v>27</v>
      </c>
      <c r="AS13" s="67" t="s">
        <v>28</v>
      </c>
      <c r="AT13" s="71" t="s">
        <v>29</v>
      </c>
      <c r="AU13" s="72" t="s">
        <v>30</v>
      </c>
      <c r="AV13" s="73" t="s">
        <v>31</v>
      </c>
      <c r="AW13" s="73" t="s">
        <v>32</v>
      </c>
      <c r="AX13" s="74" t="s">
        <v>26</v>
      </c>
      <c r="AY13" s="75" t="s">
        <v>27</v>
      </c>
      <c r="AZ13" s="74" t="s">
        <v>28</v>
      </c>
      <c r="BA13" s="74" t="s">
        <v>29</v>
      </c>
      <c r="BB13" s="75" t="s">
        <v>30</v>
      </c>
      <c r="BC13" s="73" t="s">
        <v>31</v>
      </c>
      <c r="BD13" s="73" t="s">
        <v>32</v>
      </c>
      <c r="BE13" s="75" t="s">
        <v>26</v>
      </c>
      <c r="BF13" s="74" t="s">
        <v>27</v>
      </c>
      <c r="BG13" s="75" t="s">
        <v>28</v>
      </c>
      <c r="BH13" s="76" t="s">
        <v>29</v>
      </c>
      <c r="BI13" s="74" t="s">
        <v>30</v>
      </c>
      <c r="BJ13" s="73" t="s">
        <v>31</v>
      </c>
      <c r="BK13" s="73" t="s">
        <v>32</v>
      </c>
      <c r="BL13" s="74" t="s">
        <v>26</v>
      </c>
      <c r="BM13" s="75" t="s">
        <v>27</v>
      </c>
      <c r="BN13" s="74" t="s">
        <v>28</v>
      </c>
      <c r="BO13" s="74" t="s">
        <v>29</v>
      </c>
      <c r="BP13" s="75" t="s">
        <v>30</v>
      </c>
      <c r="BQ13" s="73" t="s">
        <v>31</v>
      </c>
      <c r="BR13" s="73" t="s">
        <v>32</v>
      </c>
      <c r="BS13" s="72" t="s">
        <v>26</v>
      </c>
      <c r="BT13" s="74" t="s">
        <v>27</v>
      </c>
      <c r="BU13" s="74" t="s">
        <v>28</v>
      </c>
      <c r="BV13" s="74" t="s">
        <v>29</v>
      </c>
      <c r="BW13" s="74" t="s">
        <v>30</v>
      </c>
      <c r="BX13" s="73" t="s">
        <v>31</v>
      </c>
      <c r="BY13" s="73" t="s">
        <v>32</v>
      </c>
      <c r="BZ13" s="72" t="s">
        <v>26</v>
      </c>
      <c r="CA13" s="74" t="s">
        <v>27</v>
      </c>
      <c r="CB13" s="74" t="s">
        <v>28</v>
      </c>
      <c r="CC13" s="74" t="s">
        <v>29</v>
      </c>
      <c r="CD13" s="74" t="s">
        <v>30</v>
      </c>
      <c r="CE13" s="73" t="s">
        <v>31</v>
      </c>
      <c r="CF13" s="73" t="s">
        <v>32</v>
      </c>
      <c r="CG13" s="75" t="s">
        <v>26</v>
      </c>
      <c r="CH13" s="74" t="s">
        <v>27</v>
      </c>
      <c r="CI13" s="74" t="s">
        <v>28</v>
      </c>
      <c r="CJ13" s="74" t="s">
        <v>29</v>
      </c>
      <c r="CK13" s="74" t="s">
        <v>30</v>
      </c>
      <c r="CL13" s="73" t="s">
        <v>31</v>
      </c>
      <c r="CM13" s="77" t="s">
        <v>32</v>
      </c>
    </row>
    <row r="14" spans="1:91">
      <c r="A14" s="641" t="s">
        <v>41</v>
      </c>
      <c r="B14" s="642"/>
      <c r="C14" s="643"/>
      <c r="D14" s="644"/>
      <c r="E14" s="645"/>
      <c r="F14" s="645"/>
      <c r="G14" s="119" t="s">
        <v>42</v>
      </c>
      <c r="H14" s="121" t="s">
        <v>44</v>
      </c>
      <c r="I14" s="122" t="s">
        <v>45</v>
      </c>
      <c r="J14" s="123" t="s">
        <v>46</v>
      </c>
      <c r="K14" s="124" t="s">
        <v>288</v>
      </c>
      <c r="L14" s="124" t="s">
        <v>48</v>
      </c>
      <c r="M14" s="646" t="str">
        <f>$F$3</f>
        <v>A</v>
      </c>
      <c r="N14" s="647" t="str">
        <f>$F$4</f>
        <v>B</v>
      </c>
      <c r="O14" s="647" t="str">
        <f>$F$5</f>
        <v>C</v>
      </c>
      <c r="P14" s="647">
        <f>$F$6</f>
        <v>0</v>
      </c>
      <c r="Q14" s="647" t="str">
        <f>$F$7</f>
        <v>-</v>
      </c>
      <c r="R14" s="647" t="str">
        <f>$F$8</f>
        <v>-</v>
      </c>
      <c r="S14" s="648" t="s">
        <v>40</v>
      </c>
      <c r="T14" s="649">
        <v>30</v>
      </c>
      <c r="U14" s="650" t="str">
        <f>F3</f>
        <v>A</v>
      </c>
      <c r="V14" s="650" t="str">
        <f>F4</f>
        <v>B</v>
      </c>
      <c r="W14" s="650" t="str">
        <f>F5</f>
        <v>C</v>
      </c>
      <c r="X14" s="651">
        <f>F6</f>
        <v>0</v>
      </c>
      <c r="Y14" s="652" t="str">
        <f>Q14</f>
        <v>-</v>
      </c>
      <c r="Z14" s="652" t="str">
        <f>R14</f>
        <v>-</v>
      </c>
      <c r="AA14" s="653"/>
      <c r="AB14" s="11"/>
      <c r="AC14" s="84">
        <v>43556</v>
      </c>
      <c r="AD14" s="85">
        <v>43557</v>
      </c>
      <c r="AE14" s="85">
        <v>43558</v>
      </c>
      <c r="AF14" s="85">
        <v>43559</v>
      </c>
      <c r="AG14" s="86">
        <v>43560</v>
      </c>
      <c r="AH14" s="87">
        <v>43561</v>
      </c>
      <c r="AI14" s="85">
        <v>43562</v>
      </c>
      <c r="AJ14" s="85">
        <v>43563</v>
      </c>
      <c r="AK14" s="85">
        <v>43564</v>
      </c>
      <c r="AL14" s="85">
        <v>43565</v>
      </c>
      <c r="AM14" s="86">
        <v>43566</v>
      </c>
      <c r="AN14" s="87">
        <v>43567</v>
      </c>
      <c r="AO14" s="85">
        <v>43568</v>
      </c>
      <c r="AP14" s="85">
        <v>43569</v>
      </c>
      <c r="AQ14" s="85">
        <v>43570</v>
      </c>
      <c r="AR14" s="85">
        <v>43571</v>
      </c>
      <c r="AS14" s="85">
        <v>43572</v>
      </c>
      <c r="AT14" s="85">
        <v>43573</v>
      </c>
      <c r="AU14" s="87">
        <v>43574</v>
      </c>
      <c r="AV14" s="85">
        <v>43575</v>
      </c>
      <c r="AW14" s="85">
        <v>43576</v>
      </c>
      <c r="AX14" s="85">
        <v>43577</v>
      </c>
      <c r="AY14" s="85">
        <v>43578</v>
      </c>
      <c r="AZ14" s="85">
        <v>43579</v>
      </c>
      <c r="BA14" s="86">
        <v>43580</v>
      </c>
      <c r="BB14" s="87">
        <v>43581</v>
      </c>
      <c r="BC14" s="85">
        <v>43582</v>
      </c>
      <c r="BD14" s="85">
        <v>43583</v>
      </c>
      <c r="BE14" s="85">
        <v>43584</v>
      </c>
      <c r="BF14" s="85">
        <v>43585</v>
      </c>
      <c r="BG14" s="85">
        <v>43586</v>
      </c>
      <c r="BH14" s="88">
        <v>43587</v>
      </c>
      <c r="BI14" s="89">
        <v>43588</v>
      </c>
      <c r="BJ14" s="89">
        <v>43589</v>
      </c>
      <c r="BK14" s="89">
        <v>43590</v>
      </c>
      <c r="BL14" s="89">
        <v>43591</v>
      </c>
      <c r="BM14" s="89">
        <v>43592</v>
      </c>
      <c r="BN14" s="89">
        <v>43593</v>
      </c>
      <c r="BO14" s="89">
        <v>43594</v>
      </c>
      <c r="BP14" s="89">
        <v>43595</v>
      </c>
      <c r="BQ14" s="89">
        <v>43596</v>
      </c>
      <c r="BR14" s="89">
        <v>43597</v>
      </c>
      <c r="BS14" s="90">
        <v>43598</v>
      </c>
      <c r="BT14" s="89">
        <v>43599</v>
      </c>
      <c r="BU14" s="89">
        <v>43600</v>
      </c>
      <c r="BV14" s="89">
        <v>43601</v>
      </c>
      <c r="BW14" s="89">
        <v>43602</v>
      </c>
      <c r="BX14" s="89">
        <v>43603</v>
      </c>
      <c r="BY14" s="89">
        <v>43604</v>
      </c>
      <c r="BZ14" s="89">
        <v>43605</v>
      </c>
      <c r="CA14" s="89">
        <v>43606</v>
      </c>
      <c r="CB14" s="89">
        <v>43607</v>
      </c>
      <c r="CC14" s="89">
        <v>43608</v>
      </c>
      <c r="CD14" s="89">
        <v>43609</v>
      </c>
      <c r="CE14" s="89">
        <v>43610</v>
      </c>
      <c r="CF14" s="89">
        <v>43611</v>
      </c>
      <c r="CG14" s="89">
        <v>43612</v>
      </c>
      <c r="CH14" s="89">
        <v>43613</v>
      </c>
      <c r="CI14" s="89">
        <v>43614</v>
      </c>
      <c r="CJ14" s="89">
        <v>43615</v>
      </c>
      <c r="CK14" s="89">
        <v>43616</v>
      </c>
      <c r="CL14" s="89">
        <v>43617</v>
      </c>
      <c r="CM14" s="91">
        <v>43618</v>
      </c>
    </row>
    <row r="15" spans="1:91" s="676" customFormat="1">
      <c r="A15" s="654" t="str">
        <f>'MTG RTG September 2019'!A4</f>
        <v>On 06.09.2019 06:55-09:30</v>
      </c>
      <c r="B15" s="655" t="s">
        <v>49</v>
      </c>
      <c r="C15" s="656" t="str">
        <f>'MTG RTG September 2019'!C4</f>
        <v>Nova TV</v>
      </c>
      <c r="D15" s="657" t="str">
        <f>'MTG RTG September 2019'!D4</f>
        <v>Hello Bulgaria</v>
      </c>
      <c r="E15" s="658" t="str">
        <f>'MTG RTG September 2019'!E4</f>
        <v>Mo-Fr</v>
      </c>
      <c r="F15" s="659">
        <f>'MTG RTG September 2019'!F4</f>
        <v>0.2638888888888889</v>
      </c>
      <c r="G15" s="658" t="str">
        <f>'MTG RTG September 2019'!G4</f>
        <v>NPT</v>
      </c>
      <c r="H15" s="660">
        <f ca="1">SUMIF('MTG RTG September 2019'!$H$3:$M$4,$AA$9,'MTG RTG September 2019'!$H4:$M4)</f>
        <v>2</v>
      </c>
      <c r="I15" s="661">
        <f t="shared" ref="I15:I78" ca="1" si="1">T15/H15</f>
        <v>1050</v>
      </c>
      <c r="J15" s="662">
        <f t="shared" ref="J15:J78" ca="1" si="2">K15+L15</f>
        <v>0</v>
      </c>
      <c r="K15" s="663">
        <f t="shared" ref="K15:K59" ca="1" si="3">H15*N15*2</f>
        <v>0</v>
      </c>
      <c r="L15" s="663">
        <f t="shared" ref="L15:L78" ca="1" si="4">H15*O15</f>
        <v>0</v>
      </c>
      <c r="M15" s="664">
        <f t="shared" ref="M15:M78" si="5">COUNTIF(AC15:CM15,"A")</f>
        <v>0</v>
      </c>
      <c r="N15" s="665">
        <f t="shared" ref="N15:N59" si="6">COUNTIF(AC15:CM15,"B")</f>
        <v>0</v>
      </c>
      <c r="O15" s="665">
        <f t="shared" ref="O15:O78" si="7">COUNTIF(AC15:CM15,"C")</f>
        <v>0</v>
      </c>
      <c r="P15" s="665">
        <f t="shared" ref="P15:P78" si="8">COUNTIF(AC15:CM15,"D")</f>
        <v>0</v>
      </c>
      <c r="Q15" s="665"/>
      <c r="R15" s="665">
        <f t="shared" ref="R15:R78" si="9">COUNTIF(AC15:CM15,"F")</f>
        <v>0</v>
      </c>
      <c r="S15" s="665">
        <f t="shared" ref="S15:S78" si="10">SUM(M15:R15)</f>
        <v>0</v>
      </c>
      <c r="T15" s="666">
        <v>2100</v>
      </c>
      <c r="U15" s="667">
        <f t="shared" ref="U15:U78" si="11">T15*$H$3</f>
        <v>2100</v>
      </c>
      <c r="V15" s="667">
        <f t="shared" ref="V15:V78" si="12">T15*$H$4</f>
        <v>1260.0000000000002</v>
      </c>
      <c r="W15" s="667">
        <f t="shared" ref="W15:W78" si="13">T15*$H$5</f>
        <v>1260.0000000000002</v>
      </c>
      <c r="X15" s="667">
        <f t="shared" ref="X15:X78" si="14">T15*$H$6</f>
        <v>0</v>
      </c>
      <c r="Y15" s="667">
        <f t="shared" ref="Y15:Y78" si="15">T15*$H$7</f>
        <v>0</v>
      </c>
      <c r="Z15" s="667">
        <f t="shared" ref="Z15:Z78" si="16">T15*$H$8</f>
        <v>0</v>
      </c>
      <c r="AA15" s="668">
        <f>SUMPRODUCT(M15:R15,U15:Z15)</f>
        <v>0</v>
      </c>
      <c r="AB15" s="669"/>
      <c r="AC15" s="670"/>
      <c r="AD15" s="671"/>
      <c r="AE15" s="671"/>
      <c r="AF15" s="671"/>
      <c r="AG15" s="672"/>
      <c r="AH15" s="673"/>
      <c r="AI15" s="673"/>
      <c r="AJ15" s="672"/>
      <c r="AK15" s="672"/>
      <c r="AL15" s="672"/>
      <c r="AM15" s="672"/>
      <c r="AN15" s="672"/>
      <c r="AO15" s="673"/>
      <c r="AP15" s="673"/>
      <c r="AQ15" s="672"/>
      <c r="AR15" s="672"/>
      <c r="AS15" s="672"/>
      <c r="AT15" s="672"/>
      <c r="AU15" s="672"/>
      <c r="AV15" s="673"/>
      <c r="AW15" s="673"/>
      <c r="AX15" s="672"/>
      <c r="AY15" s="672"/>
      <c r="AZ15" s="672"/>
      <c r="BA15" s="672"/>
      <c r="BB15" s="672"/>
      <c r="BC15" s="673"/>
      <c r="BD15" s="673"/>
      <c r="BE15" s="672"/>
      <c r="BF15" s="672"/>
      <c r="BG15" s="672"/>
      <c r="BH15" s="672"/>
      <c r="BI15" s="672"/>
      <c r="BJ15" s="673"/>
      <c r="BK15" s="673"/>
      <c r="BL15" s="672"/>
      <c r="BM15" s="672"/>
      <c r="BN15" s="672"/>
      <c r="BO15" s="672"/>
      <c r="BP15" s="672"/>
      <c r="BQ15" s="674"/>
      <c r="BR15" s="674"/>
      <c r="BS15" s="671"/>
      <c r="BT15" s="671"/>
      <c r="BU15" s="671"/>
      <c r="BV15" s="671"/>
      <c r="BW15" s="671"/>
      <c r="BX15" s="674"/>
      <c r="BY15" s="674"/>
      <c r="BZ15" s="671"/>
      <c r="CA15" s="671"/>
      <c r="CB15" s="671"/>
      <c r="CC15" s="671"/>
      <c r="CD15" s="671"/>
      <c r="CE15" s="674"/>
      <c r="CF15" s="674"/>
      <c r="CG15" s="671"/>
      <c r="CH15" s="671"/>
      <c r="CI15" s="671"/>
      <c r="CJ15" s="671"/>
      <c r="CK15" s="671"/>
      <c r="CL15" s="674"/>
      <c r="CM15" s="675"/>
    </row>
    <row r="16" spans="1:91" s="676" customFormat="1" hidden="1">
      <c r="A16" s="654">
        <f>'MTG RTG September 2019'!A5</f>
        <v>0</v>
      </c>
      <c r="B16" s="655" t="s">
        <v>49</v>
      </c>
      <c r="C16" s="656" t="str">
        <f>'MTG RTG September 2019'!C5</f>
        <v>Nova TV</v>
      </c>
      <c r="D16" s="657" t="str">
        <f>'MTG RTG September 2019'!D5</f>
        <v>Na Kafe</v>
      </c>
      <c r="E16" s="658" t="str">
        <f>'MTG RTG September 2019'!E5</f>
        <v>Mo-Fr</v>
      </c>
      <c r="F16" s="659">
        <f>'MTG RTG September 2019'!F5</f>
        <v>0.39583333333333331</v>
      </c>
      <c r="G16" s="658" t="str">
        <f>'MTG RTG September 2019'!G5</f>
        <v>NPT</v>
      </c>
      <c r="H16" s="660">
        <f ca="1">SUMIF('MTG RTG September 2019'!$H$3:$M$4,$AA$9,'MTG RTG September 2019'!$H5:$M5)</f>
        <v>1.5</v>
      </c>
      <c r="I16" s="661">
        <f t="shared" ca="1" si="1"/>
        <v>1400</v>
      </c>
      <c r="J16" s="662">
        <f t="shared" ca="1" si="2"/>
        <v>0</v>
      </c>
      <c r="K16" s="663">
        <f t="shared" ca="1" si="3"/>
        <v>0</v>
      </c>
      <c r="L16" s="663">
        <f t="shared" ca="1" si="4"/>
        <v>0</v>
      </c>
      <c r="M16" s="664">
        <f t="shared" si="5"/>
        <v>0</v>
      </c>
      <c r="N16" s="665">
        <f t="shared" si="6"/>
        <v>0</v>
      </c>
      <c r="O16" s="665">
        <f t="shared" si="7"/>
        <v>0</v>
      </c>
      <c r="P16" s="665">
        <f t="shared" si="8"/>
        <v>0</v>
      </c>
      <c r="Q16" s="665"/>
      <c r="R16" s="665">
        <f t="shared" si="9"/>
        <v>0</v>
      </c>
      <c r="S16" s="665">
        <f t="shared" si="10"/>
        <v>0</v>
      </c>
      <c r="T16" s="666">
        <v>2100</v>
      </c>
      <c r="U16" s="667">
        <f t="shared" si="11"/>
        <v>2100</v>
      </c>
      <c r="V16" s="667">
        <f t="shared" si="12"/>
        <v>1260.0000000000002</v>
      </c>
      <c r="W16" s="667">
        <f t="shared" si="13"/>
        <v>1260.0000000000002</v>
      </c>
      <c r="X16" s="667">
        <f t="shared" si="14"/>
        <v>0</v>
      </c>
      <c r="Y16" s="667">
        <f t="shared" si="15"/>
        <v>0</v>
      </c>
      <c r="Z16" s="667">
        <f t="shared" si="16"/>
        <v>0</v>
      </c>
      <c r="AA16" s="668"/>
      <c r="AB16" s="669"/>
      <c r="AC16" s="670"/>
      <c r="AD16" s="671"/>
      <c r="AE16" s="671"/>
      <c r="AF16" s="671"/>
      <c r="AG16" s="677"/>
      <c r="AH16" s="678"/>
      <c r="AI16" s="678"/>
      <c r="AJ16" s="677"/>
      <c r="AK16" s="677"/>
      <c r="AL16" s="677"/>
      <c r="AM16" s="677"/>
      <c r="AN16" s="677"/>
      <c r="AO16" s="678"/>
      <c r="AP16" s="678"/>
      <c r="AQ16" s="677"/>
      <c r="AR16" s="677"/>
      <c r="AS16" s="677"/>
      <c r="AT16" s="677"/>
      <c r="AU16" s="677"/>
      <c r="AV16" s="678"/>
      <c r="AW16" s="678"/>
      <c r="AX16" s="677"/>
      <c r="AY16" s="677"/>
      <c r="AZ16" s="677"/>
      <c r="BA16" s="677"/>
      <c r="BB16" s="677"/>
      <c r="BC16" s="678"/>
      <c r="BD16" s="678"/>
      <c r="BE16" s="677"/>
      <c r="BF16" s="677"/>
      <c r="BG16" s="677"/>
      <c r="BH16" s="677"/>
      <c r="BI16" s="677"/>
      <c r="BJ16" s="678"/>
      <c r="BK16" s="678"/>
      <c r="BL16" s="677"/>
      <c r="BM16" s="677"/>
      <c r="BN16" s="677"/>
      <c r="BO16" s="677"/>
      <c r="BP16" s="677"/>
      <c r="BQ16" s="674"/>
      <c r="BR16" s="674"/>
      <c r="BS16" s="671"/>
      <c r="BT16" s="671"/>
      <c r="BU16" s="671"/>
      <c r="BV16" s="671"/>
      <c r="BW16" s="671"/>
      <c r="BX16" s="674"/>
      <c r="BY16" s="674"/>
      <c r="BZ16" s="671"/>
      <c r="CA16" s="671"/>
      <c r="CB16" s="671"/>
      <c r="CC16" s="671"/>
      <c r="CD16" s="671"/>
      <c r="CE16" s="674"/>
      <c r="CF16" s="674"/>
      <c r="CG16" s="671"/>
      <c r="CH16" s="671"/>
      <c r="CI16" s="671"/>
      <c r="CJ16" s="671"/>
      <c r="CK16" s="671"/>
      <c r="CL16" s="674"/>
      <c r="CM16" s="674"/>
    </row>
    <row r="17" spans="1:91" s="676" customFormat="1" hidden="1">
      <c r="A17" s="654">
        <f>'MTG RTG September 2019'!A5</f>
        <v>0</v>
      </c>
      <c r="B17" s="655"/>
      <c r="C17" s="656" t="str">
        <f>'MTG RTG September 2019'!C5</f>
        <v>Nova TV</v>
      </c>
      <c r="D17" s="657" t="str">
        <f>'MTG RTG September 2019'!D5</f>
        <v>Na Kafe</v>
      </c>
      <c r="E17" s="658" t="str">
        <f>'MTG RTG September 2019'!E5</f>
        <v>Mo-Fr</v>
      </c>
      <c r="F17" s="659">
        <f>'MTG RTG September 2019'!F5</f>
        <v>0.39583333333333331</v>
      </c>
      <c r="G17" s="658" t="str">
        <f>'MTG RTG September 2019'!G5</f>
        <v>NPT</v>
      </c>
      <c r="H17" s="660">
        <f ca="1">SUMIF('MTG RTG September 2019'!$H$3:$M$4,$AA$9,'MTG RTG September 2019'!$H5:$M5)</f>
        <v>1.5</v>
      </c>
      <c r="I17" s="661">
        <f t="shared" ca="1" si="1"/>
        <v>0</v>
      </c>
      <c r="J17" s="662">
        <f t="shared" ca="1" si="2"/>
        <v>0</v>
      </c>
      <c r="K17" s="663">
        <f t="shared" ca="1" si="3"/>
        <v>0</v>
      </c>
      <c r="L17" s="663">
        <f t="shared" ca="1" si="4"/>
        <v>0</v>
      </c>
      <c r="M17" s="665">
        <f t="shared" si="5"/>
        <v>0</v>
      </c>
      <c r="N17" s="665">
        <f t="shared" si="6"/>
        <v>0</v>
      </c>
      <c r="O17" s="665">
        <f t="shared" si="7"/>
        <v>0</v>
      </c>
      <c r="P17" s="665">
        <f t="shared" si="8"/>
        <v>0</v>
      </c>
      <c r="Q17" s="665"/>
      <c r="R17" s="665">
        <f t="shared" si="9"/>
        <v>0</v>
      </c>
      <c r="S17" s="665">
        <f t="shared" si="10"/>
        <v>0</v>
      </c>
      <c r="T17" s="666">
        <f t="shared" ref="T17:T25" ca="1" si="17">$AA$12*$AA$11*H17</f>
        <v>0</v>
      </c>
      <c r="U17" s="667">
        <f t="shared" ca="1" si="11"/>
        <v>0</v>
      </c>
      <c r="V17" s="667">
        <f t="shared" ca="1" si="12"/>
        <v>0</v>
      </c>
      <c r="W17" s="667">
        <f t="shared" ca="1" si="13"/>
        <v>0</v>
      </c>
      <c r="X17" s="667">
        <f t="shared" ca="1" si="14"/>
        <v>0</v>
      </c>
      <c r="Y17" s="667">
        <f t="shared" ca="1" si="15"/>
        <v>0</v>
      </c>
      <c r="Z17" s="667">
        <f t="shared" ca="1" si="16"/>
        <v>0</v>
      </c>
      <c r="AA17" s="668">
        <f t="shared" ref="AA17:AA80" ca="1" si="18">SUMPRODUCT(M17:R17,U17:Z17)</f>
        <v>0</v>
      </c>
      <c r="AB17" s="669"/>
      <c r="AC17" s="679"/>
      <c r="AD17" s="677"/>
      <c r="AE17" s="677"/>
      <c r="AF17" s="677"/>
      <c r="AG17" s="677"/>
      <c r="AH17" s="678"/>
      <c r="AI17" s="678"/>
      <c r="AJ17" s="677"/>
      <c r="AK17" s="677"/>
      <c r="AL17" s="677"/>
      <c r="AM17" s="677"/>
      <c r="AN17" s="677"/>
      <c r="AO17" s="678"/>
      <c r="AP17" s="678"/>
      <c r="AQ17" s="677"/>
      <c r="AR17" s="677"/>
      <c r="AS17" s="677"/>
      <c r="AT17" s="677"/>
      <c r="AU17" s="677"/>
      <c r="AV17" s="678"/>
      <c r="AW17" s="678"/>
      <c r="AX17" s="677"/>
      <c r="AY17" s="677"/>
      <c r="AZ17" s="677"/>
      <c r="BA17" s="677"/>
      <c r="BB17" s="677"/>
      <c r="BC17" s="678"/>
      <c r="BD17" s="678"/>
      <c r="BE17" s="677"/>
      <c r="BF17" s="677"/>
      <c r="BG17" s="677"/>
      <c r="BH17" s="677"/>
      <c r="BI17" s="677"/>
      <c r="BJ17" s="678"/>
      <c r="BK17" s="678"/>
      <c r="BL17" s="677"/>
      <c r="BM17" s="677"/>
      <c r="BN17" s="677"/>
      <c r="BO17" s="677"/>
      <c r="BP17" s="677"/>
      <c r="BQ17" s="680"/>
      <c r="BR17" s="680"/>
      <c r="BS17" s="677"/>
      <c r="BT17" s="677"/>
      <c r="BU17" s="677"/>
      <c r="BV17" s="677"/>
      <c r="BW17" s="677"/>
      <c r="BX17" s="680"/>
      <c r="BY17" s="680"/>
      <c r="BZ17" s="677"/>
      <c r="CA17" s="677"/>
      <c r="CB17" s="677"/>
      <c r="CC17" s="677"/>
      <c r="CD17" s="677"/>
      <c r="CE17" s="680"/>
      <c r="CF17" s="680"/>
      <c r="CG17" s="677"/>
      <c r="CH17" s="677"/>
      <c r="CI17" s="677"/>
      <c r="CJ17" s="677"/>
      <c r="CK17" s="677"/>
      <c r="CL17" s="680"/>
      <c r="CM17" s="680"/>
    </row>
    <row r="18" spans="1:91" s="676" customFormat="1" hidden="1">
      <c r="A18" s="654">
        <f>'MTG RTG September 2019'!A6</f>
        <v>0</v>
      </c>
      <c r="B18" s="655"/>
      <c r="C18" s="656" t="str">
        <f>'MTG RTG September 2019'!C6</f>
        <v>Nova TV</v>
      </c>
      <c r="D18" s="657" t="str">
        <f>'MTG RTG September 2019'!D6</f>
        <v>News</v>
      </c>
      <c r="E18" s="658" t="str">
        <f>'MTG RTG September 2019'!E6</f>
        <v>Mo-Fr</v>
      </c>
      <c r="F18" s="659">
        <f>'MTG RTG September 2019'!F6</f>
        <v>0.5</v>
      </c>
      <c r="G18" s="658" t="str">
        <f>'MTG RTG September 2019'!G6</f>
        <v>NPT</v>
      </c>
      <c r="H18" s="660">
        <f ca="1">SUMIF('MTG RTG September 2019'!$H$3:$M$4,$AA$9,'MTG RTG September 2019'!$H6:$M6)</f>
        <v>1.7000000000000002</v>
      </c>
      <c r="I18" s="661">
        <f t="shared" ca="1" si="1"/>
        <v>0</v>
      </c>
      <c r="J18" s="662">
        <f t="shared" ca="1" si="2"/>
        <v>0</v>
      </c>
      <c r="K18" s="663">
        <f t="shared" ca="1" si="3"/>
        <v>0</v>
      </c>
      <c r="L18" s="663">
        <f t="shared" ca="1" si="4"/>
        <v>0</v>
      </c>
      <c r="M18" s="665">
        <f t="shared" si="5"/>
        <v>0</v>
      </c>
      <c r="N18" s="665">
        <f t="shared" si="6"/>
        <v>0</v>
      </c>
      <c r="O18" s="665">
        <f t="shared" si="7"/>
        <v>0</v>
      </c>
      <c r="P18" s="665">
        <f t="shared" si="8"/>
        <v>0</v>
      </c>
      <c r="Q18" s="665"/>
      <c r="R18" s="665">
        <f t="shared" si="9"/>
        <v>0</v>
      </c>
      <c r="S18" s="665">
        <f t="shared" si="10"/>
        <v>0</v>
      </c>
      <c r="T18" s="666">
        <f t="shared" ca="1" si="17"/>
        <v>0</v>
      </c>
      <c r="U18" s="667">
        <f t="shared" ca="1" si="11"/>
        <v>0</v>
      </c>
      <c r="V18" s="667">
        <f t="shared" ca="1" si="12"/>
        <v>0</v>
      </c>
      <c r="W18" s="667">
        <f t="shared" ca="1" si="13"/>
        <v>0</v>
      </c>
      <c r="X18" s="667">
        <f t="shared" ca="1" si="14"/>
        <v>0</v>
      </c>
      <c r="Y18" s="667">
        <f t="shared" ca="1" si="15"/>
        <v>0</v>
      </c>
      <c r="Z18" s="667">
        <f t="shared" ca="1" si="16"/>
        <v>0</v>
      </c>
      <c r="AA18" s="668">
        <f t="shared" ca="1" si="18"/>
        <v>0</v>
      </c>
      <c r="AB18" s="669"/>
      <c r="AC18" s="679"/>
      <c r="AD18" s="677"/>
      <c r="AE18" s="677"/>
      <c r="AF18" s="677"/>
      <c r="AG18" s="677"/>
      <c r="AH18" s="678"/>
      <c r="AI18" s="678"/>
      <c r="AJ18" s="677"/>
      <c r="AK18" s="677"/>
      <c r="AL18" s="677"/>
      <c r="AM18" s="677"/>
      <c r="AN18" s="677"/>
      <c r="AO18" s="678"/>
      <c r="AP18" s="678"/>
      <c r="AQ18" s="677"/>
      <c r="AR18" s="677"/>
      <c r="AS18" s="677"/>
      <c r="AT18" s="677"/>
      <c r="AU18" s="677"/>
      <c r="AV18" s="678"/>
      <c r="AW18" s="678"/>
      <c r="AX18" s="677"/>
      <c r="AY18" s="677"/>
      <c r="AZ18" s="677"/>
      <c r="BA18" s="677"/>
      <c r="BB18" s="677"/>
      <c r="BC18" s="678"/>
      <c r="BD18" s="678"/>
      <c r="BE18" s="677"/>
      <c r="BF18" s="677"/>
      <c r="BG18" s="677"/>
      <c r="BH18" s="677"/>
      <c r="BI18" s="677"/>
      <c r="BJ18" s="678"/>
      <c r="BK18" s="678"/>
      <c r="BL18" s="677"/>
      <c r="BM18" s="677"/>
      <c r="BN18" s="677"/>
      <c r="BO18" s="677"/>
      <c r="BP18" s="677"/>
      <c r="BQ18" s="680"/>
      <c r="BR18" s="680"/>
      <c r="BS18" s="677"/>
      <c r="BT18" s="677"/>
      <c r="BU18" s="677"/>
      <c r="BV18" s="677"/>
      <c r="BW18" s="677"/>
      <c r="BX18" s="680"/>
      <c r="BY18" s="680"/>
      <c r="BZ18" s="677"/>
      <c r="CA18" s="677"/>
      <c r="CB18" s="677"/>
      <c r="CC18" s="677"/>
      <c r="CD18" s="677"/>
      <c r="CE18" s="680"/>
      <c r="CF18" s="680"/>
      <c r="CG18" s="677"/>
      <c r="CH18" s="677"/>
      <c r="CI18" s="677"/>
      <c r="CJ18" s="677"/>
      <c r="CK18" s="677"/>
      <c r="CL18" s="680"/>
      <c r="CM18" s="680"/>
    </row>
    <row r="19" spans="1:91" s="676" customFormat="1" hidden="1">
      <c r="A19" s="654">
        <f>'MTG RTG September 2019'!A7</f>
        <v>0</v>
      </c>
      <c r="B19" s="655" t="s">
        <v>49</v>
      </c>
      <c r="C19" s="656" t="str">
        <f>'MTG RTG September 2019'!C7</f>
        <v>Nova TV</v>
      </c>
      <c r="D19" s="657" t="str">
        <f>'MTG RTG September 2019'!D7</f>
        <v>O Hayat Benim</v>
      </c>
      <c r="E19" s="658" t="str">
        <f>'MTG RTG September 2019'!E7</f>
        <v>Mo-Fr</v>
      </c>
      <c r="F19" s="659">
        <f>'MTG RTG September 2019'!F7</f>
        <v>0.52083333333333337</v>
      </c>
      <c r="G19" s="658" t="str">
        <f>'MTG RTG September 2019'!G7</f>
        <v>NPT</v>
      </c>
      <c r="H19" s="660">
        <f ca="1">SUMIF('MTG RTG September 2019'!$H$3:$M$4,$AA$9,'MTG RTG September 2019'!$H7:$M7)</f>
        <v>2</v>
      </c>
      <c r="I19" s="661">
        <f t="shared" ca="1" si="1"/>
        <v>0</v>
      </c>
      <c r="J19" s="662">
        <f t="shared" ca="1" si="2"/>
        <v>0</v>
      </c>
      <c r="K19" s="663">
        <f t="shared" ca="1" si="3"/>
        <v>0</v>
      </c>
      <c r="L19" s="663">
        <f t="shared" ca="1" si="4"/>
        <v>0</v>
      </c>
      <c r="M19" s="665">
        <f t="shared" si="5"/>
        <v>0</v>
      </c>
      <c r="N19" s="665">
        <f t="shared" si="6"/>
        <v>0</v>
      </c>
      <c r="O19" s="665">
        <f t="shared" si="7"/>
        <v>0</v>
      </c>
      <c r="P19" s="665">
        <f t="shared" si="8"/>
        <v>0</v>
      </c>
      <c r="Q19" s="665"/>
      <c r="R19" s="665">
        <f t="shared" si="9"/>
        <v>0</v>
      </c>
      <c r="S19" s="665">
        <f t="shared" si="10"/>
        <v>0</v>
      </c>
      <c r="T19" s="666">
        <f t="shared" ca="1" si="17"/>
        <v>0</v>
      </c>
      <c r="U19" s="667">
        <f t="shared" ca="1" si="11"/>
        <v>0</v>
      </c>
      <c r="V19" s="667">
        <f t="shared" ca="1" si="12"/>
        <v>0</v>
      </c>
      <c r="W19" s="667">
        <f t="shared" ca="1" si="13"/>
        <v>0</v>
      </c>
      <c r="X19" s="667">
        <f t="shared" ca="1" si="14"/>
        <v>0</v>
      </c>
      <c r="Y19" s="667">
        <f t="shared" ca="1" si="15"/>
        <v>0</v>
      </c>
      <c r="Z19" s="667">
        <f t="shared" ca="1" si="16"/>
        <v>0</v>
      </c>
      <c r="AA19" s="668">
        <f t="shared" ca="1" si="18"/>
        <v>0</v>
      </c>
      <c r="AB19" s="669"/>
      <c r="AC19" s="679"/>
      <c r="AD19" s="677"/>
      <c r="AE19" s="677"/>
      <c r="AF19" s="677"/>
      <c r="AG19" s="677"/>
      <c r="AH19" s="678"/>
      <c r="AI19" s="678"/>
      <c r="AJ19" s="677"/>
      <c r="AK19" s="677"/>
      <c r="AL19" s="677"/>
      <c r="AM19" s="677"/>
      <c r="AN19" s="677"/>
      <c r="AO19" s="678"/>
      <c r="AP19" s="678"/>
      <c r="AQ19" s="677"/>
      <c r="AR19" s="677"/>
      <c r="AS19" s="677"/>
      <c r="AT19" s="677"/>
      <c r="AU19" s="677"/>
      <c r="AV19" s="678"/>
      <c r="AW19" s="678"/>
      <c r="AX19" s="677"/>
      <c r="AY19" s="677"/>
      <c r="AZ19" s="677"/>
      <c r="BA19" s="677"/>
      <c r="BB19" s="677"/>
      <c r="BC19" s="678"/>
      <c r="BD19" s="678"/>
      <c r="BE19" s="677"/>
      <c r="BF19" s="677"/>
      <c r="BG19" s="677"/>
      <c r="BH19" s="677"/>
      <c r="BI19" s="677"/>
      <c r="BJ19" s="678"/>
      <c r="BK19" s="678"/>
      <c r="BL19" s="677"/>
      <c r="BM19" s="677"/>
      <c r="BN19" s="677"/>
      <c r="BO19" s="677"/>
      <c r="BP19" s="677"/>
      <c r="BQ19" s="680"/>
      <c r="BR19" s="680"/>
      <c r="BS19" s="677"/>
      <c r="BT19" s="677"/>
      <c r="BU19" s="677"/>
      <c r="BV19" s="677"/>
      <c r="BW19" s="677"/>
      <c r="BX19" s="680"/>
      <c r="BY19" s="680"/>
      <c r="BZ19" s="677"/>
      <c r="CA19" s="677"/>
      <c r="CB19" s="677"/>
      <c r="CC19" s="677"/>
      <c r="CD19" s="677"/>
      <c r="CE19" s="680"/>
      <c r="CF19" s="680"/>
      <c r="CG19" s="677"/>
      <c r="CH19" s="677"/>
      <c r="CI19" s="677"/>
      <c r="CJ19" s="677"/>
      <c r="CK19" s="677"/>
      <c r="CL19" s="680"/>
      <c r="CM19" s="680"/>
    </row>
    <row r="20" spans="1:91" s="676" customFormat="1" hidden="1">
      <c r="A20" s="654" t="str">
        <f>'MTG RTG September 2019'!A8</f>
        <v>On 06.09.2019 (12:30-14:00)</v>
      </c>
      <c r="B20" s="655"/>
      <c r="C20" s="656" t="str">
        <f>'MTG RTG September 2019'!C8</f>
        <v>Nova TV</v>
      </c>
      <c r="D20" s="657" t="str">
        <f>'MTG RTG September 2019'!D8</f>
        <v>Movie</v>
      </c>
      <c r="E20" s="658" t="str">
        <f>'MTG RTG September 2019'!E8</f>
        <v>Fr</v>
      </c>
      <c r="F20" s="659">
        <f>'MTG RTG September 2019'!F8</f>
        <v>0.52083333333333337</v>
      </c>
      <c r="G20" s="658" t="str">
        <f>'MTG RTG September 2019'!G8</f>
        <v>NPT</v>
      </c>
      <c r="H20" s="660">
        <f ca="1">SUMIF('MTG RTG September 2019'!$H$3:$M$4,$AA$9,'MTG RTG September 2019'!$H8:$M8)</f>
        <v>2</v>
      </c>
      <c r="I20" s="661">
        <f t="shared" ca="1" si="1"/>
        <v>0</v>
      </c>
      <c r="J20" s="662">
        <f t="shared" ca="1" si="2"/>
        <v>0</v>
      </c>
      <c r="K20" s="663">
        <f t="shared" ca="1" si="3"/>
        <v>0</v>
      </c>
      <c r="L20" s="663">
        <f t="shared" ca="1" si="4"/>
        <v>0</v>
      </c>
      <c r="M20" s="665">
        <f t="shared" si="5"/>
        <v>0</v>
      </c>
      <c r="N20" s="665">
        <f t="shared" si="6"/>
        <v>0</v>
      </c>
      <c r="O20" s="665">
        <f t="shared" si="7"/>
        <v>0</v>
      </c>
      <c r="P20" s="665">
        <f t="shared" si="8"/>
        <v>0</v>
      </c>
      <c r="Q20" s="665"/>
      <c r="R20" s="665">
        <f t="shared" si="9"/>
        <v>0</v>
      </c>
      <c r="S20" s="665">
        <f t="shared" si="10"/>
        <v>0</v>
      </c>
      <c r="T20" s="666">
        <f t="shared" ca="1" si="17"/>
        <v>0</v>
      </c>
      <c r="U20" s="667">
        <f t="shared" ca="1" si="11"/>
        <v>0</v>
      </c>
      <c r="V20" s="667">
        <f t="shared" ca="1" si="12"/>
        <v>0</v>
      </c>
      <c r="W20" s="667">
        <f t="shared" ca="1" si="13"/>
        <v>0</v>
      </c>
      <c r="X20" s="667">
        <f t="shared" ca="1" si="14"/>
        <v>0</v>
      </c>
      <c r="Y20" s="667">
        <f t="shared" ca="1" si="15"/>
        <v>0</v>
      </c>
      <c r="Z20" s="667">
        <f t="shared" ca="1" si="16"/>
        <v>0</v>
      </c>
      <c r="AA20" s="668">
        <f t="shared" ca="1" si="18"/>
        <v>0</v>
      </c>
      <c r="AB20" s="669"/>
      <c r="AC20" s="679"/>
      <c r="AD20" s="677"/>
      <c r="AE20" s="677"/>
      <c r="AF20" s="677"/>
      <c r="AG20" s="677"/>
      <c r="AH20" s="678"/>
      <c r="AI20" s="678"/>
      <c r="AJ20" s="677"/>
      <c r="AK20" s="677"/>
      <c r="AL20" s="677"/>
      <c r="AM20" s="677"/>
      <c r="AN20" s="677"/>
      <c r="AO20" s="678"/>
      <c r="AP20" s="678"/>
      <c r="AQ20" s="677"/>
      <c r="AR20" s="677"/>
      <c r="AS20" s="677"/>
      <c r="AT20" s="677"/>
      <c r="AU20" s="677"/>
      <c r="AV20" s="678"/>
      <c r="AW20" s="678"/>
      <c r="AX20" s="677"/>
      <c r="AY20" s="677"/>
      <c r="AZ20" s="677"/>
      <c r="BA20" s="677"/>
      <c r="BB20" s="677"/>
      <c r="BC20" s="678"/>
      <c r="BD20" s="678"/>
      <c r="BE20" s="677"/>
      <c r="BF20" s="677"/>
      <c r="BG20" s="677"/>
      <c r="BH20" s="677"/>
      <c r="BI20" s="677"/>
      <c r="BJ20" s="678"/>
      <c r="BK20" s="678"/>
      <c r="BL20" s="677"/>
      <c r="BM20" s="677"/>
      <c r="BN20" s="677"/>
      <c r="BO20" s="677"/>
      <c r="BP20" s="677"/>
      <c r="BQ20" s="680"/>
      <c r="BR20" s="680"/>
      <c r="BS20" s="677"/>
      <c r="BT20" s="677"/>
      <c r="BU20" s="677"/>
      <c r="BV20" s="677"/>
      <c r="BW20" s="677"/>
      <c r="BX20" s="680"/>
      <c r="BY20" s="680"/>
      <c r="BZ20" s="677"/>
      <c r="CA20" s="677"/>
      <c r="CB20" s="677"/>
      <c r="CC20" s="677"/>
      <c r="CD20" s="677"/>
      <c r="CE20" s="680"/>
      <c r="CF20" s="680"/>
      <c r="CG20" s="677"/>
      <c r="CH20" s="677"/>
      <c r="CI20" s="677"/>
      <c r="CJ20" s="677"/>
      <c r="CK20" s="677"/>
      <c r="CL20" s="680"/>
      <c r="CM20" s="680"/>
    </row>
    <row r="21" spans="1:91" s="676" customFormat="1" hidden="1">
      <c r="A21" s="654">
        <f>'MTG RTG September 2019'!A9</f>
        <v>0</v>
      </c>
      <c r="B21" s="655"/>
      <c r="C21" s="656" t="str">
        <f>'MTG RTG September 2019'!C9</f>
        <v>Nova TV</v>
      </c>
      <c r="D21" s="657" t="str">
        <f>'MTG RTG September 2019'!D9</f>
        <v>Saathiya Saath Nibhana</v>
      </c>
      <c r="E21" s="658" t="str">
        <f>'MTG RTG September 2019'!E9</f>
        <v>Mo-Fr</v>
      </c>
      <c r="F21" s="659">
        <f>'MTG RTG September 2019'!F9</f>
        <v>0.5625</v>
      </c>
      <c r="G21" s="658" t="str">
        <f>'MTG RTG September 2019'!G9</f>
        <v>NPT</v>
      </c>
      <c r="H21" s="660">
        <f ca="1">SUMIF('MTG RTG September 2019'!$H$3:$M$4,$AA$9,'MTG RTG September 2019'!$H9:$M9)</f>
        <v>2.2999999999999998</v>
      </c>
      <c r="I21" s="661">
        <f t="shared" ca="1" si="1"/>
        <v>0</v>
      </c>
      <c r="J21" s="662">
        <f t="shared" ca="1" si="2"/>
        <v>0</v>
      </c>
      <c r="K21" s="663">
        <f t="shared" ca="1" si="3"/>
        <v>0</v>
      </c>
      <c r="L21" s="663">
        <f t="shared" ca="1" si="4"/>
        <v>0</v>
      </c>
      <c r="M21" s="665">
        <f t="shared" si="5"/>
        <v>0</v>
      </c>
      <c r="N21" s="665">
        <f t="shared" si="6"/>
        <v>0</v>
      </c>
      <c r="O21" s="665">
        <f t="shared" si="7"/>
        <v>0</v>
      </c>
      <c r="P21" s="665">
        <f t="shared" si="8"/>
        <v>0</v>
      </c>
      <c r="Q21" s="665"/>
      <c r="R21" s="665">
        <f t="shared" si="9"/>
        <v>0</v>
      </c>
      <c r="S21" s="665">
        <f t="shared" si="10"/>
        <v>0</v>
      </c>
      <c r="T21" s="666">
        <f t="shared" ca="1" si="17"/>
        <v>0</v>
      </c>
      <c r="U21" s="667">
        <f t="shared" ca="1" si="11"/>
        <v>0</v>
      </c>
      <c r="V21" s="667">
        <f t="shared" ca="1" si="12"/>
        <v>0</v>
      </c>
      <c r="W21" s="667">
        <f t="shared" ca="1" si="13"/>
        <v>0</v>
      </c>
      <c r="X21" s="667">
        <f t="shared" ca="1" si="14"/>
        <v>0</v>
      </c>
      <c r="Y21" s="667">
        <f t="shared" ca="1" si="15"/>
        <v>0</v>
      </c>
      <c r="Z21" s="667">
        <f t="shared" ca="1" si="16"/>
        <v>0</v>
      </c>
      <c r="AA21" s="668">
        <f t="shared" ca="1" si="18"/>
        <v>0</v>
      </c>
      <c r="AB21" s="669"/>
      <c r="AC21" s="679"/>
      <c r="AD21" s="677"/>
      <c r="AE21" s="677"/>
      <c r="AF21" s="677"/>
      <c r="AG21" s="677"/>
      <c r="AH21" s="678"/>
      <c r="AI21" s="678"/>
      <c r="AJ21" s="677"/>
      <c r="AK21" s="677"/>
      <c r="AL21" s="677"/>
      <c r="AM21" s="677"/>
      <c r="AN21" s="677"/>
      <c r="AO21" s="678"/>
      <c r="AP21" s="678"/>
      <c r="AQ21" s="677"/>
      <c r="AR21" s="677"/>
      <c r="AS21" s="677"/>
      <c r="AT21" s="677"/>
      <c r="AU21" s="677"/>
      <c r="AV21" s="678"/>
      <c r="AW21" s="678"/>
      <c r="AX21" s="677"/>
      <c r="AY21" s="677"/>
      <c r="AZ21" s="677"/>
      <c r="BA21" s="677"/>
      <c r="BB21" s="677"/>
      <c r="BC21" s="678"/>
      <c r="BD21" s="678"/>
      <c r="BE21" s="677"/>
      <c r="BF21" s="677"/>
      <c r="BG21" s="677"/>
      <c r="BH21" s="677"/>
      <c r="BI21" s="677"/>
      <c r="BJ21" s="678"/>
      <c r="BK21" s="678"/>
      <c r="BL21" s="677"/>
      <c r="BM21" s="677"/>
      <c r="BN21" s="677"/>
      <c r="BO21" s="677"/>
      <c r="BP21" s="677"/>
      <c r="BQ21" s="680"/>
      <c r="BR21" s="680"/>
      <c r="BS21" s="677"/>
      <c r="BT21" s="677"/>
      <c r="BU21" s="677"/>
      <c r="BV21" s="677"/>
      <c r="BW21" s="677"/>
      <c r="BX21" s="680"/>
      <c r="BY21" s="680"/>
      <c r="BZ21" s="677"/>
      <c r="CA21" s="677"/>
      <c r="CB21" s="677"/>
      <c r="CC21" s="677"/>
      <c r="CD21" s="677"/>
      <c r="CE21" s="680"/>
      <c r="CF21" s="680"/>
      <c r="CG21" s="677"/>
      <c r="CH21" s="677"/>
      <c r="CI21" s="677"/>
      <c r="CJ21" s="677"/>
      <c r="CK21" s="677"/>
      <c r="CL21" s="680"/>
      <c r="CM21" s="680"/>
    </row>
    <row r="22" spans="1:91" s="676" customFormat="1" hidden="1">
      <c r="A22" s="654" t="str">
        <f>'MTG RTG September 2019'!A10</f>
        <v>On 06.09.2019 (14:00-16:00)</v>
      </c>
      <c r="B22" s="655"/>
      <c r="C22" s="656" t="str">
        <f>'MTG RTG September 2019'!C10</f>
        <v>Nova TV</v>
      </c>
      <c r="D22" s="657" t="str">
        <f>'MTG RTG September 2019'!D10</f>
        <v>Movie</v>
      </c>
      <c r="E22" s="658" t="str">
        <f>'MTG RTG September 2019'!E10</f>
        <v>Fr</v>
      </c>
      <c r="F22" s="659">
        <f>'MTG RTG September 2019'!F10</f>
        <v>0.58333333333333337</v>
      </c>
      <c r="G22" s="658" t="str">
        <f>'MTG RTG September 2019'!G10</f>
        <v>NPT</v>
      </c>
      <c r="H22" s="660">
        <f ca="1">SUMIF('MTG RTG September 2019'!$H$3:$M$4,$AA$9,'MTG RTG September 2019'!$H10:$M10)</f>
        <v>2.2000000000000002</v>
      </c>
      <c r="I22" s="661">
        <f t="shared" ca="1" si="1"/>
        <v>0</v>
      </c>
      <c r="J22" s="662">
        <f t="shared" ca="1" si="2"/>
        <v>0</v>
      </c>
      <c r="K22" s="663">
        <f t="shared" ca="1" si="3"/>
        <v>0</v>
      </c>
      <c r="L22" s="663">
        <f t="shared" ca="1" si="4"/>
        <v>0</v>
      </c>
      <c r="M22" s="665">
        <f t="shared" si="5"/>
        <v>0</v>
      </c>
      <c r="N22" s="665">
        <f t="shared" si="6"/>
        <v>0</v>
      </c>
      <c r="O22" s="665">
        <f t="shared" si="7"/>
        <v>0</v>
      </c>
      <c r="P22" s="665">
        <f t="shared" si="8"/>
        <v>0</v>
      </c>
      <c r="Q22" s="665"/>
      <c r="R22" s="665">
        <f t="shared" si="9"/>
        <v>0</v>
      </c>
      <c r="S22" s="665">
        <f t="shared" si="10"/>
        <v>0</v>
      </c>
      <c r="T22" s="666">
        <f t="shared" ca="1" si="17"/>
        <v>0</v>
      </c>
      <c r="U22" s="667">
        <f t="shared" ca="1" si="11"/>
        <v>0</v>
      </c>
      <c r="V22" s="667">
        <f t="shared" ca="1" si="12"/>
        <v>0</v>
      </c>
      <c r="W22" s="667">
        <f t="shared" ca="1" si="13"/>
        <v>0</v>
      </c>
      <c r="X22" s="667">
        <f t="shared" ca="1" si="14"/>
        <v>0</v>
      </c>
      <c r="Y22" s="667">
        <f t="shared" ca="1" si="15"/>
        <v>0</v>
      </c>
      <c r="Z22" s="667">
        <f t="shared" ca="1" si="16"/>
        <v>0</v>
      </c>
      <c r="AA22" s="668">
        <f t="shared" ca="1" si="18"/>
        <v>0</v>
      </c>
      <c r="AB22" s="669"/>
      <c r="AC22" s="679"/>
      <c r="AD22" s="677"/>
      <c r="AE22" s="677"/>
      <c r="AF22" s="677"/>
      <c r="AG22" s="677"/>
      <c r="AH22" s="678"/>
      <c r="AI22" s="678"/>
      <c r="AJ22" s="677"/>
      <c r="AK22" s="677"/>
      <c r="AL22" s="677"/>
      <c r="AM22" s="677"/>
      <c r="AN22" s="677"/>
      <c r="AO22" s="678"/>
      <c r="AP22" s="678"/>
      <c r="AQ22" s="677"/>
      <c r="AR22" s="677"/>
      <c r="AS22" s="677"/>
      <c r="AT22" s="677"/>
      <c r="AU22" s="677"/>
      <c r="AV22" s="678"/>
      <c r="AW22" s="678"/>
      <c r="AX22" s="677"/>
      <c r="AY22" s="677"/>
      <c r="AZ22" s="677"/>
      <c r="BA22" s="677"/>
      <c r="BB22" s="677"/>
      <c r="BC22" s="678"/>
      <c r="BD22" s="678"/>
      <c r="BE22" s="677"/>
      <c r="BF22" s="677"/>
      <c r="BG22" s="677"/>
      <c r="BH22" s="677"/>
      <c r="BI22" s="677"/>
      <c r="BJ22" s="678"/>
      <c r="BK22" s="678"/>
      <c r="BL22" s="677"/>
      <c r="BM22" s="677"/>
      <c r="BN22" s="677"/>
      <c r="BO22" s="677"/>
      <c r="BP22" s="677"/>
      <c r="BQ22" s="680"/>
      <c r="BR22" s="680"/>
      <c r="BS22" s="677"/>
      <c r="BT22" s="677"/>
      <c r="BU22" s="677"/>
      <c r="BV22" s="677"/>
      <c r="BW22" s="677"/>
      <c r="BX22" s="680"/>
      <c r="BY22" s="680"/>
      <c r="BZ22" s="677"/>
      <c r="CA22" s="677"/>
      <c r="CB22" s="677"/>
      <c r="CC22" s="677"/>
      <c r="CD22" s="677"/>
      <c r="CE22" s="680"/>
      <c r="CF22" s="680"/>
      <c r="CG22" s="677"/>
      <c r="CH22" s="677"/>
      <c r="CI22" s="677"/>
      <c r="CJ22" s="677"/>
      <c r="CK22" s="677"/>
      <c r="CL22" s="680"/>
      <c r="CM22" s="680"/>
    </row>
    <row r="23" spans="1:91" s="676" customFormat="1" hidden="1">
      <c r="A23" s="654">
        <f>'MTG RTG September 2019'!A11</f>
        <v>0</v>
      </c>
      <c r="B23" s="655"/>
      <c r="C23" s="656" t="str">
        <f>'MTG RTG September 2019'!C11</f>
        <v>Nova TV</v>
      </c>
      <c r="D23" s="657" t="str">
        <f>'MTG RTG September 2019'!D11</f>
        <v xml:space="preserve">Forgive me </v>
      </c>
      <c r="E23" s="658" t="str">
        <f>'MTG RTG September 2019'!E11</f>
        <v>Mo-Fr</v>
      </c>
      <c r="F23" s="659">
        <f>'MTG RTG September 2019'!F11</f>
        <v>0.625</v>
      </c>
      <c r="G23" s="658" t="str">
        <f>'MTG RTG September 2019'!G11</f>
        <v>NPT</v>
      </c>
      <c r="H23" s="660">
        <f ca="1">SUMIF('MTG RTG September 2019'!$H$3:$M$4,$AA$9,'MTG RTG September 2019'!$H11:$M11)</f>
        <v>2.2999999999999998</v>
      </c>
      <c r="I23" s="661">
        <f t="shared" ca="1" si="1"/>
        <v>0</v>
      </c>
      <c r="J23" s="662">
        <f t="shared" ca="1" si="2"/>
        <v>0</v>
      </c>
      <c r="K23" s="663">
        <f t="shared" ca="1" si="3"/>
        <v>0</v>
      </c>
      <c r="L23" s="663">
        <f t="shared" ca="1" si="4"/>
        <v>0</v>
      </c>
      <c r="M23" s="665">
        <f t="shared" si="5"/>
        <v>0</v>
      </c>
      <c r="N23" s="665">
        <f t="shared" si="6"/>
        <v>0</v>
      </c>
      <c r="O23" s="665">
        <f t="shared" si="7"/>
        <v>0</v>
      </c>
      <c r="P23" s="665">
        <f t="shared" si="8"/>
        <v>0</v>
      </c>
      <c r="Q23" s="665"/>
      <c r="R23" s="665">
        <f t="shared" si="9"/>
        <v>0</v>
      </c>
      <c r="S23" s="665">
        <f t="shared" si="10"/>
        <v>0</v>
      </c>
      <c r="T23" s="666">
        <f t="shared" ca="1" si="17"/>
        <v>0</v>
      </c>
      <c r="U23" s="667">
        <f t="shared" ca="1" si="11"/>
        <v>0</v>
      </c>
      <c r="V23" s="667">
        <f t="shared" ca="1" si="12"/>
        <v>0</v>
      </c>
      <c r="W23" s="667">
        <f t="shared" ca="1" si="13"/>
        <v>0</v>
      </c>
      <c r="X23" s="667">
        <f t="shared" ca="1" si="14"/>
        <v>0</v>
      </c>
      <c r="Y23" s="667">
        <f t="shared" ca="1" si="15"/>
        <v>0</v>
      </c>
      <c r="Z23" s="667">
        <f t="shared" ca="1" si="16"/>
        <v>0</v>
      </c>
      <c r="AA23" s="668">
        <f t="shared" ca="1" si="18"/>
        <v>0</v>
      </c>
      <c r="AB23" s="669"/>
      <c r="AC23" s="679"/>
      <c r="AD23" s="677"/>
      <c r="AE23" s="677"/>
      <c r="AF23" s="677"/>
      <c r="AG23" s="677"/>
      <c r="AH23" s="678"/>
      <c r="AI23" s="678"/>
      <c r="AJ23" s="677"/>
      <c r="AK23" s="677"/>
      <c r="AL23" s="677"/>
      <c r="AM23" s="677"/>
      <c r="AN23" s="677"/>
      <c r="AO23" s="678"/>
      <c r="AP23" s="678"/>
      <c r="AQ23" s="677"/>
      <c r="AR23" s="677"/>
      <c r="AS23" s="677"/>
      <c r="AT23" s="677"/>
      <c r="AU23" s="677"/>
      <c r="AV23" s="678"/>
      <c r="AW23" s="678"/>
      <c r="AX23" s="677"/>
      <c r="AY23" s="677"/>
      <c r="AZ23" s="677"/>
      <c r="BA23" s="677"/>
      <c r="BB23" s="677"/>
      <c r="BC23" s="678"/>
      <c r="BD23" s="678"/>
      <c r="BE23" s="677"/>
      <c r="BF23" s="677"/>
      <c r="BG23" s="677"/>
      <c r="BH23" s="677"/>
      <c r="BI23" s="677"/>
      <c r="BJ23" s="678"/>
      <c r="BK23" s="678"/>
      <c r="BL23" s="677"/>
      <c r="BM23" s="677"/>
      <c r="BN23" s="677"/>
      <c r="BO23" s="677"/>
      <c r="BP23" s="677"/>
      <c r="BQ23" s="680"/>
      <c r="BR23" s="680"/>
      <c r="BS23" s="677"/>
      <c r="BT23" s="677"/>
      <c r="BU23" s="677"/>
      <c r="BV23" s="677"/>
      <c r="BW23" s="677"/>
      <c r="BX23" s="680"/>
      <c r="BY23" s="680"/>
      <c r="BZ23" s="677"/>
      <c r="CA23" s="677"/>
      <c r="CB23" s="677"/>
      <c r="CC23" s="677"/>
      <c r="CD23" s="677"/>
      <c r="CE23" s="680"/>
      <c r="CF23" s="680"/>
      <c r="CG23" s="677"/>
      <c r="CH23" s="677"/>
      <c r="CI23" s="677"/>
      <c r="CJ23" s="677"/>
      <c r="CK23" s="677"/>
      <c r="CL23" s="680"/>
      <c r="CM23" s="680"/>
    </row>
    <row r="24" spans="1:91" s="676" customFormat="1" hidden="1">
      <c r="A24" s="654">
        <f>'MTG RTG September 2019'!A12</f>
        <v>0</v>
      </c>
      <c r="B24" s="655"/>
      <c r="C24" s="656" t="str">
        <f>'MTG RTG September 2019'!C12</f>
        <v>Nova TV</v>
      </c>
      <c r="D24" s="657" t="str">
        <f>'MTG RTG September 2019'!D12</f>
        <v>Afternoon News</v>
      </c>
      <c r="E24" s="658" t="str">
        <f>'MTG RTG September 2019'!E12</f>
        <v>Mo-Fr</v>
      </c>
      <c r="F24" s="659">
        <f>'MTG RTG September 2019'!F12</f>
        <v>0.66666666666666663</v>
      </c>
      <c r="G24" s="658" t="str">
        <f>'MTG RTG September 2019'!G12</f>
        <v>NPT</v>
      </c>
      <c r="H24" s="660">
        <f ca="1">SUMIF('MTG RTG September 2019'!$H$3:$M$4,$AA$9,'MTG RTG September 2019'!$H12:$M12)</f>
        <v>2.1</v>
      </c>
      <c r="I24" s="661">
        <f t="shared" ca="1" si="1"/>
        <v>0</v>
      </c>
      <c r="J24" s="662">
        <f t="shared" ca="1" si="2"/>
        <v>0</v>
      </c>
      <c r="K24" s="663">
        <f t="shared" ca="1" si="3"/>
        <v>0</v>
      </c>
      <c r="L24" s="663">
        <f t="shared" ca="1" si="4"/>
        <v>0</v>
      </c>
      <c r="M24" s="665">
        <f t="shared" si="5"/>
        <v>0</v>
      </c>
      <c r="N24" s="665">
        <f t="shared" si="6"/>
        <v>0</v>
      </c>
      <c r="O24" s="665">
        <f t="shared" si="7"/>
        <v>0</v>
      </c>
      <c r="P24" s="665">
        <f t="shared" si="8"/>
        <v>0</v>
      </c>
      <c r="Q24" s="665"/>
      <c r="R24" s="665">
        <f t="shared" si="9"/>
        <v>0</v>
      </c>
      <c r="S24" s="665">
        <f t="shared" si="10"/>
        <v>0</v>
      </c>
      <c r="T24" s="666">
        <f t="shared" ca="1" si="17"/>
        <v>0</v>
      </c>
      <c r="U24" s="667">
        <f t="shared" ca="1" si="11"/>
        <v>0</v>
      </c>
      <c r="V24" s="667">
        <f t="shared" ca="1" si="12"/>
        <v>0</v>
      </c>
      <c r="W24" s="667">
        <f t="shared" ca="1" si="13"/>
        <v>0</v>
      </c>
      <c r="X24" s="667">
        <f t="shared" ca="1" si="14"/>
        <v>0</v>
      </c>
      <c r="Y24" s="667">
        <f t="shared" ca="1" si="15"/>
        <v>0</v>
      </c>
      <c r="Z24" s="667">
        <f t="shared" ca="1" si="16"/>
        <v>0</v>
      </c>
      <c r="AA24" s="668">
        <f t="shared" ca="1" si="18"/>
        <v>0</v>
      </c>
      <c r="AB24" s="669"/>
      <c r="AC24" s="679"/>
      <c r="AD24" s="677"/>
      <c r="AE24" s="677"/>
      <c r="AF24" s="677"/>
      <c r="AG24" s="677"/>
      <c r="AH24" s="678"/>
      <c r="AI24" s="678"/>
      <c r="AJ24" s="677"/>
      <c r="AK24" s="677"/>
      <c r="AL24" s="677"/>
      <c r="AM24" s="677"/>
      <c r="AN24" s="677"/>
      <c r="AO24" s="678"/>
      <c r="AP24" s="678"/>
      <c r="AQ24" s="677"/>
      <c r="AR24" s="677"/>
      <c r="AS24" s="677"/>
      <c r="AT24" s="677"/>
      <c r="AU24" s="677"/>
      <c r="AV24" s="678"/>
      <c r="AW24" s="678"/>
      <c r="AX24" s="677"/>
      <c r="AY24" s="677"/>
      <c r="AZ24" s="677"/>
      <c r="BA24" s="677"/>
      <c r="BB24" s="677"/>
      <c r="BC24" s="678"/>
      <c r="BD24" s="678"/>
      <c r="BE24" s="677"/>
      <c r="BF24" s="677"/>
      <c r="BG24" s="677"/>
      <c r="BH24" s="677"/>
      <c r="BI24" s="677"/>
      <c r="BJ24" s="678"/>
      <c r="BK24" s="678"/>
      <c r="BL24" s="677"/>
      <c r="BM24" s="677"/>
      <c r="BN24" s="677"/>
      <c r="BO24" s="677"/>
      <c r="BP24" s="677"/>
      <c r="BQ24" s="680"/>
      <c r="BR24" s="680"/>
      <c r="BS24" s="677"/>
      <c r="BT24" s="677"/>
      <c r="BU24" s="677"/>
      <c r="BV24" s="677"/>
      <c r="BW24" s="677"/>
      <c r="BX24" s="680"/>
      <c r="BY24" s="680"/>
      <c r="BZ24" s="677"/>
      <c r="CA24" s="677"/>
      <c r="CB24" s="677"/>
      <c r="CC24" s="677"/>
      <c r="CD24" s="677"/>
      <c r="CE24" s="680"/>
      <c r="CF24" s="680"/>
      <c r="CG24" s="677"/>
      <c r="CH24" s="677"/>
      <c r="CI24" s="677"/>
      <c r="CJ24" s="677"/>
      <c r="CK24" s="677"/>
      <c r="CL24" s="680"/>
      <c r="CM24" s="680"/>
    </row>
    <row r="25" spans="1:91" s="676" customFormat="1" hidden="1">
      <c r="A25" s="654" t="str">
        <f>'MTG RTG September 2019'!A13</f>
        <v>On 06.09.2019 (16:00-18:00)</v>
      </c>
      <c r="B25" s="655"/>
      <c r="C25" s="656" t="str">
        <f>'MTG RTG September 2019'!C13</f>
        <v>Nova TV</v>
      </c>
      <c r="D25" s="657" t="str">
        <f>'MTG RTG September 2019'!D13</f>
        <v>Movie</v>
      </c>
      <c r="E25" s="658" t="str">
        <f>'MTG RTG September 2019'!E13</f>
        <v>Fr</v>
      </c>
      <c r="F25" s="659">
        <f>'MTG RTG September 2019'!F13</f>
        <v>0.66666666666666663</v>
      </c>
      <c r="G25" s="658" t="str">
        <f>'MTG RTG September 2019'!G13</f>
        <v>NPT</v>
      </c>
      <c r="H25" s="660">
        <f ca="1">SUMIF('MTG RTG September 2019'!$H$3:$M$4,$AA$9,'MTG RTG September 2019'!$H13:$M13)</f>
        <v>2</v>
      </c>
      <c r="I25" s="661">
        <f t="shared" ca="1" si="1"/>
        <v>0</v>
      </c>
      <c r="J25" s="662">
        <f t="shared" ca="1" si="2"/>
        <v>0</v>
      </c>
      <c r="K25" s="663">
        <f t="shared" ca="1" si="3"/>
        <v>0</v>
      </c>
      <c r="L25" s="663">
        <f t="shared" ca="1" si="4"/>
        <v>0</v>
      </c>
      <c r="M25" s="665">
        <f t="shared" si="5"/>
        <v>0</v>
      </c>
      <c r="N25" s="665">
        <f t="shared" si="6"/>
        <v>0</v>
      </c>
      <c r="O25" s="665">
        <f t="shared" si="7"/>
        <v>0</v>
      </c>
      <c r="P25" s="665">
        <f t="shared" si="8"/>
        <v>0</v>
      </c>
      <c r="Q25" s="665"/>
      <c r="R25" s="665">
        <f t="shared" si="9"/>
        <v>0</v>
      </c>
      <c r="S25" s="665">
        <f t="shared" si="10"/>
        <v>0</v>
      </c>
      <c r="T25" s="666">
        <f t="shared" ca="1" si="17"/>
        <v>0</v>
      </c>
      <c r="U25" s="667">
        <f t="shared" ca="1" si="11"/>
        <v>0</v>
      </c>
      <c r="V25" s="667">
        <f t="shared" ca="1" si="12"/>
        <v>0</v>
      </c>
      <c r="W25" s="667">
        <f t="shared" ca="1" si="13"/>
        <v>0</v>
      </c>
      <c r="X25" s="667">
        <f t="shared" ca="1" si="14"/>
        <v>0</v>
      </c>
      <c r="Y25" s="667">
        <f t="shared" ca="1" si="15"/>
        <v>0</v>
      </c>
      <c r="Z25" s="667">
        <f t="shared" ca="1" si="16"/>
        <v>0</v>
      </c>
      <c r="AA25" s="668">
        <f t="shared" ca="1" si="18"/>
        <v>0</v>
      </c>
      <c r="AB25" s="669"/>
      <c r="AC25" s="679"/>
      <c r="AD25" s="677"/>
      <c r="AE25" s="677"/>
      <c r="AF25" s="677"/>
      <c r="AG25" s="677"/>
      <c r="AH25" s="678"/>
      <c r="AI25" s="678"/>
      <c r="AJ25" s="677"/>
      <c r="AK25" s="677"/>
      <c r="AL25" s="677"/>
      <c r="AM25" s="677"/>
      <c r="AN25" s="677"/>
      <c r="AO25" s="678"/>
      <c r="AP25" s="678"/>
      <c r="AQ25" s="677"/>
      <c r="AR25" s="677"/>
      <c r="AS25" s="677"/>
      <c r="AT25" s="677"/>
      <c r="AU25" s="677"/>
      <c r="AV25" s="678"/>
      <c r="AW25" s="678"/>
      <c r="AX25" s="677"/>
      <c r="AY25" s="677"/>
      <c r="AZ25" s="677"/>
      <c r="BA25" s="677"/>
      <c r="BB25" s="677"/>
      <c r="BC25" s="678"/>
      <c r="BD25" s="678"/>
      <c r="BE25" s="677"/>
      <c r="BF25" s="677"/>
      <c r="BG25" s="677"/>
      <c r="BH25" s="677"/>
      <c r="BI25" s="677"/>
      <c r="BJ25" s="678"/>
      <c r="BK25" s="678"/>
      <c r="BL25" s="677"/>
      <c r="BM25" s="677"/>
      <c r="BN25" s="677"/>
      <c r="BO25" s="677"/>
      <c r="BP25" s="677"/>
      <c r="BQ25" s="680"/>
      <c r="BR25" s="680"/>
      <c r="BS25" s="677"/>
      <c r="BT25" s="677"/>
      <c r="BU25" s="677"/>
      <c r="BV25" s="677"/>
      <c r="BW25" s="677"/>
      <c r="BX25" s="680"/>
      <c r="BY25" s="680"/>
      <c r="BZ25" s="677"/>
      <c r="CA25" s="677"/>
      <c r="CB25" s="677"/>
      <c r="CC25" s="677"/>
      <c r="CD25" s="677"/>
      <c r="CE25" s="680"/>
      <c r="CF25" s="680"/>
      <c r="CG25" s="677"/>
      <c r="CH25" s="677"/>
      <c r="CI25" s="677"/>
      <c r="CJ25" s="677"/>
      <c r="CK25" s="677"/>
      <c r="CL25" s="680"/>
      <c r="CM25" s="680"/>
    </row>
    <row r="26" spans="1:91" s="676" customFormat="1">
      <c r="A26" s="654">
        <f>'MTG RTG September 2019'!A14</f>
        <v>0</v>
      </c>
      <c r="B26" s="655"/>
      <c r="C26" s="656" t="str">
        <f>'MTG RTG September 2019'!C14</f>
        <v>Nova TV</v>
      </c>
      <c r="D26" s="657" t="str">
        <f>'MTG RTG September 2019'!D14</f>
        <v>Plus-Minus</v>
      </c>
      <c r="E26" s="658" t="str">
        <f>'MTG RTG September 2019'!E14</f>
        <v>Mo-Fr</v>
      </c>
      <c r="F26" s="659">
        <f>'MTG RTG September 2019'!F14</f>
        <v>0.67361111111111127</v>
      </c>
      <c r="G26" s="658" t="str">
        <f>'MTG RTG September 2019'!G14</f>
        <v>NPT</v>
      </c>
      <c r="H26" s="660">
        <f ca="1">SUMIF('MTG RTG September 2019'!$H$3:$M$4,$AA$9,'MTG RTG September 2019'!$H14:$M14)</f>
        <v>1.8</v>
      </c>
      <c r="I26" s="661">
        <f t="shared" ca="1" si="1"/>
        <v>3916.6666666666665</v>
      </c>
      <c r="J26" s="662">
        <f t="shared" ca="1" si="2"/>
        <v>0</v>
      </c>
      <c r="K26" s="663">
        <f t="shared" ca="1" si="3"/>
        <v>0</v>
      </c>
      <c r="L26" s="663">
        <f t="shared" ca="1" si="4"/>
        <v>0</v>
      </c>
      <c r="M26" s="665">
        <f t="shared" si="5"/>
        <v>0</v>
      </c>
      <c r="N26" s="665">
        <f t="shared" si="6"/>
        <v>0</v>
      </c>
      <c r="O26" s="665">
        <f t="shared" si="7"/>
        <v>0</v>
      </c>
      <c r="P26" s="665">
        <f t="shared" si="8"/>
        <v>0</v>
      </c>
      <c r="Q26" s="665"/>
      <c r="R26" s="665">
        <f t="shared" si="9"/>
        <v>0</v>
      </c>
      <c r="S26" s="665">
        <f t="shared" si="10"/>
        <v>0</v>
      </c>
      <c r="T26" s="666">
        <v>7050</v>
      </c>
      <c r="U26" s="667">
        <f t="shared" si="11"/>
        <v>7050</v>
      </c>
      <c r="V26" s="667">
        <f t="shared" si="12"/>
        <v>4230.0000000000009</v>
      </c>
      <c r="W26" s="667">
        <f t="shared" si="13"/>
        <v>4230.0000000000009</v>
      </c>
      <c r="X26" s="667">
        <f t="shared" si="14"/>
        <v>0</v>
      </c>
      <c r="Y26" s="667">
        <f t="shared" si="15"/>
        <v>0</v>
      </c>
      <c r="Z26" s="667">
        <f t="shared" si="16"/>
        <v>0</v>
      </c>
      <c r="AA26" s="668">
        <f t="shared" si="18"/>
        <v>0</v>
      </c>
      <c r="AB26" s="669"/>
      <c r="AC26" s="679"/>
      <c r="AD26" s="677"/>
      <c r="AE26" s="677"/>
      <c r="AF26" s="677"/>
      <c r="AG26" s="677"/>
      <c r="AH26" s="678"/>
      <c r="AI26" s="678"/>
      <c r="AJ26" s="677"/>
      <c r="AK26" s="677"/>
      <c r="AL26" s="677"/>
      <c r="AM26" s="677"/>
      <c r="AN26" s="677"/>
      <c r="AO26" s="678"/>
      <c r="AP26" s="678"/>
      <c r="AQ26" s="677"/>
      <c r="AR26" s="677"/>
      <c r="AS26" s="677"/>
      <c r="AT26" s="677"/>
      <c r="AU26" s="677"/>
      <c r="AV26" s="678"/>
      <c r="AW26" s="678"/>
      <c r="AX26" s="677"/>
      <c r="AY26" s="677"/>
      <c r="AZ26" s="677"/>
      <c r="BA26" s="677"/>
      <c r="BB26" s="677"/>
      <c r="BC26" s="678"/>
      <c r="BD26" s="678"/>
      <c r="BE26" s="677"/>
      <c r="BF26" s="677"/>
      <c r="BG26" s="677"/>
      <c r="BH26" s="677"/>
      <c r="BI26" s="677"/>
      <c r="BJ26" s="678"/>
      <c r="BK26" s="678"/>
      <c r="BL26" s="677"/>
      <c r="BM26" s="677"/>
      <c r="BN26" s="677"/>
      <c r="BO26" s="677"/>
      <c r="BP26" s="677"/>
      <c r="BQ26" s="680"/>
      <c r="BR26" s="680"/>
      <c r="BS26" s="677"/>
      <c r="BT26" s="677"/>
      <c r="BU26" s="677"/>
      <c r="BV26" s="677"/>
      <c r="BW26" s="677"/>
      <c r="BX26" s="680"/>
      <c r="BY26" s="680"/>
      <c r="BZ26" s="677"/>
      <c r="CA26" s="677"/>
      <c r="CB26" s="677"/>
      <c r="CC26" s="677"/>
      <c r="CD26" s="677"/>
      <c r="CE26" s="680"/>
      <c r="CF26" s="680"/>
      <c r="CG26" s="677"/>
      <c r="CH26" s="677"/>
      <c r="CI26" s="677"/>
      <c r="CJ26" s="677"/>
      <c r="CK26" s="677"/>
      <c r="CL26" s="680"/>
      <c r="CM26" s="680"/>
    </row>
    <row r="27" spans="1:91" s="676" customFormat="1" hidden="1">
      <c r="A27" s="654">
        <f>'MTG RTG September 2019'!A15</f>
        <v>0</v>
      </c>
      <c r="B27" s="655"/>
      <c r="C27" s="656" t="str">
        <f>'MTG RTG September 2019'!C15</f>
        <v>Nova TV</v>
      </c>
      <c r="D27" s="657" t="str">
        <f>'MTG RTG September 2019'!D15</f>
        <v>Elif</v>
      </c>
      <c r="E27" s="658" t="str">
        <f>'MTG RTG September 2019'!E15</f>
        <v>Mo-Fr</v>
      </c>
      <c r="F27" s="659">
        <f>'MTG RTG September 2019'!F15</f>
        <v>0.70833333333333337</v>
      </c>
      <c r="G27" s="658" t="str">
        <f>'MTG RTG September 2019'!G15</f>
        <v>NPT</v>
      </c>
      <c r="H27" s="660">
        <f ca="1">SUMIF('MTG RTG September 2019'!$H$3:$M$4,$AA$9,'MTG RTG September 2019'!$H15:$M15)</f>
        <v>2</v>
      </c>
      <c r="I27" s="661">
        <f t="shared" ca="1" si="1"/>
        <v>0</v>
      </c>
      <c r="J27" s="662">
        <f t="shared" ca="1" si="2"/>
        <v>0</v>
      </c>
      <c r="K27" s="663">
        <f t="shared" ca="1" si="3"/>
        <v>0</v>
      </c>
      <c r="L27" s="663">
        <f t="shared" ca="1" si="4"/>
        <v>0</v>
      </c>
      <c r="M27" s="665">
        <f t="shared" si="5"/>
        <v>0</v>
      </c>
      <c r="N27" s="665">
        <f t="shared" si="6"/>
        <v>0</v>
      </c>
      <c r="O27" s="665">
        <f t="shared" si="7"/>
        <v>0</v>
      </c>
      <c r="P27" s="665">
        <f t="shared" si="8"/>
        <v>0</v>
      </c>
      <c r="Q27" s="665"/>
      <c r="R27" s="665">
        <f t="shared" si="9"/>
        <v>0</v>
      </c>
      <c r="S27" s="665">
        <f t="shared" si="10"/>
        <v>0</v>
      </c>
      <c r="T27" s="666">
        <f t="shared" ref="T27:T59" ca="1" si="19">$AA$12*$AA$11*H27</f>
        <v>0</v>
      </c>
      <c r="U27" s="667">
        <f t="shared" ca="1" si="11"/>
        <v>0</v>
      </c>
      <c r="V27" s="667">
        <f t="shared" ca="1" si="12"/>
        <v>0</v>
      </c>
      <c r="W27" s="667">
        <f t="shared" ca="1" si="13"/>
        <v>0</v>
      </c>
      <c r="X27" s="667">
        <f t="shared" ca="1" si="14"/>
        <v>0</v>
      </c>
      <c r="Y27" s="667">
        <f t="shared" ca="1" si="15"/>
        <v>0</v>
      </c>
      <c r="Z27" s="667">
        <f t="shared" ca="1" si="16"/>
        <v>0</v>
      </c>
      <c r="AA27" s="668">
        <f t="shared" ca="1" si="18"/>
        <v>0</v>
      </c>
      <c r="AB27" s="669"/>
      <c r="AC27" s="679"/>
      <c r="AD27" s="677"/>
      <c r="AE27" s="677"/>
      <c r="AF27" s="677"/>
      <c r="AG27" s="677"/>
      <c r="AH27" s="678"/>
      <c r="AI27" s="678"/>
      <c r="AJ27" s="677"/>
      <c r="AK27" s="677"/>
      <c r="AL27" s="677"/>
      <c r="AM27" s="677"/>
      <c r="AN27" s="677"/>
      <c r="AO27" s="678"/>
      <c r="AP27" s="678"/>
      <c r="AQ27" s="677"/>
      <c r="AR27" s="677"/>
      <c r="AS27" s="677"/>
      <c r="AT27" s="677"/>
      <c r="AU27" s="677"/>
      <c r="AV27" s="678"/>
      <c r="AW27" s="678"/>
      <c r="AX27" s="677"/>
      <c r="AY27" s="677"/>
      <c r="AZ27" s="677"/>
      <c r="BA27" s="677"/>
      <c r="BB27" s="677"/>
      <c r="BC27" s="678"/>
      <c r="BD27" s="678"/>
      <c r="BE27" s="677"/>
      <c r="BF27" s="677"/>
      <c r="BG27" s="677"/>
      <c r="BH27" s="677"/>
      <c r="BI27" s="677"/>
      <c r="BJ27" s="678"/>
      <c r="BK27" s="678"/>
      <c r="BL27" s="677"/>
      <c r="BM27" s="677"/>
      <c r="BN27" s="677"/>
      <c r="BO27" s="677"/>
      <c r="BP27" s="677"/>
      <c r="BQ27" s="680"/>
      <c r="BR27" s="680"/>
      <c r="BS27" s="677"/>
      <c r="BT27" s="677"/>
      <c r="BU27" s="677"/>
      <c r="BV27" s="677"/>
      <c r="BW27" s="677"/>
      <c r="BX27" s="680"/>
      <c r="BY27" s="680"/>
      <c r="BZ27" s="677"/>
      <c r="CA27" s="677"/>
      <c r="CB27" s="677"/>
      <c r="CC27" s="677"/>
      <c r="CD27" s="677"/>
      <c r="CE27" s="680"/>
      <c r="CF27" s="680"/>
      <c r="CG27" s="677"/>
      <c r="CH27" s="677"/>
      <c r="CI27" s="677"/>
      <c r="CJ27" s="677"/>
      <c r="CK27" s="677"/>
      <c r="CL27" s="680"/>
      <c r="CM27" s="680"/>
    </row>
    <row r="28" spans="1:91" s="676" customFormat="1" hidden="1">
      <c r="A28" s="681">
        <f>'MTG RTG September 2019'!A16</f>
        <v>0</v>
      </c>
      <c r="B28" s="655"/>
      <c r="C28" s="656" t="str">
        <f>'MTG RTG September 2019'!C16</f>
        <v>Nova TV</v>
      </c>
      <c r="D28" s="657" t="str">
        <f>'MTG RTG September 2019'!D16</f>
        <v>Family Feud</v>
      </c>
      <c r="E28" s="658" t="str">
        <f>'MTG RTG September 2019'!E16</f>
        <v>Mo-Fr</v>
      </c>
      <c r="F28" s="659">
        <f>'MTG RTG September 2019'!F16</f>
        <v>0.75</v>
      </c>
      <c r="G28" s="658" t="str">
        <f>'MTG RTG September 2019'!G16</f>
        <v>PT</v>
      </c>
      <c r="H28" s="660">
        <f ca="1">SUMIF('MTG RTG September 2019'!$H$3:$M$4,$AA$9,'MTG RTG September 2019'!$H16:$M16)</f>
        <v>3</v>
      </c>
      <c r="I28" s="661">
        <f t="shared" ca="1" si="1"/>
        <v>0</v>
      </c>
      <c r="J28" s="662">
        <f t="shared" ca="1" si="2"/>
        <v>0</v>
      </c>
      <c r="K28" s="663">
        <f t="shared" ca="1" si="3"/>
        <v>0</v>
      </c>
      <c r="L28" s="663">
        <f t="shared" ca="1" si="4"/>
        <v>0</v>
      </c>
      <c r="M28" s="665">
        <f t="shared" si="5"/>
        <v>0</v>
      </c>
      <c r="N28" s="665">
        <f t="shared" si="6"/>
        <v>0</v>
      </c>
      <c r="O28" s="665">
        <f t="shared" si="7"/>
        <v>0</v>
      </c>
      <c r="P28" s="665">
        <f t="shared" si="8"/>
        <v>0</v>
      </c>
      <c r="Q28" s="665"/>
      <c r="R28" s="665">
        <f t="shared" si="9"/>
        <v>0</v>
      </c>
      <c r="S28" s="665">
        <f t="shared" si="10"/>
        <v>0</v>
      </c>
      <c r="T28" s="666">
        <f t="shared" ca="1" si="19"/>
        <v>0</v>
      </c>
      <c r="U28" s="667">
        <f t="shared" ca="1" si="11"/>
        <v>0</v>
      </c>
      <c r="V28" s="667">
        <f t="shared" ca="1" si="12"/>
        <v>0</v>
      </c>
      <c r="W28" s="667">
        <f t="shared" ca="1" si="13"/>
        <v>0</v>
      </c>
      <c r="X28" s="667">
        <f t="shared" ca="1" si="14"/>
        <v>0</v>
      </c>
      <c r="Y28" s="667">
        <f t="shared" ca="1" si="15"/>
        <v>0</v>
      </c>
      <c r="Z28" s="667">
        <f t="shared" ca="1" si="16"/>
        <v>0</v>
      </c>
      <c r="AA28" s="668">
        <f t="shared" ca="1" si="18"/>
        <v>0</v>
      </c>
      <c r="AB28" s="669"/>
      <c r="AC28" s="679"/>
      <c r="AD28" s="677"/>
      <c r="AE28" s="677"/>
      <c r="AF28" s="677"/>
      <c r="AG28" s="677"/>
      <c r="AH28" s="678"/>
      <c r="AI28" s="678"/>
      <c r="AJ28" s="677"/>
      <c r="AK28" s="677"/>
      <c r="AL28" s="677"/>
      <c r="AM28" s="677"/>
      <c r="AN28" s="677"/>
      <c r="AO28" s="678"/>
      <c r="AP28" s="678"/>
      <c r="AQ28" s="677"/>
      <c r="AR28" s="677"/>
      <c r="AS28" s="677"/>
      <c r="AT28" s="677"/>
      <c r="AU28" s="677"/>
      <c r="AV28" s="678"/>
      <c r="AW28" s="678"/>
      <c r="AX28" s="677"/>
      <c r="AY28" s="677"/>
      <c r="AZ28" s="677"/>
      <c r="BA28" s="677"/>
      <c r="BB28" s="677"/>
      <c r="BC28" s="678"/>
      <c r="BD28" s="678"/>
      <c r="BE28" s="677"/>
      <c r="BF28" s="677"/>
      <c r="BG28" s="677"/>
      <c r="BH28" s="677"/>
      <c r="BI28" s="677"/>
      <c r="BJ28" s="678"/>
      <c r="BK28" s="678"/>
      <c r="BL28" s="677"/>
      <c r="BM28" s="677"/>
      <c r="BN28" s="677"/>
      <c r="BO28" s="677"/>
      <c r="BP28" s="677"/>
      <c r="BQ28" s="680"/>
      <c r="BR28" s="680"/>
      <c r="BS28" s="677"/>
      <c r="BT28" s="677"/>
      <c r="BU28" s="677"/>
      <c r="BV28" s="677"/>
      <c r="BW28" s="677"/>
      <c r="BX28" s="680"/>
      <c r="BY28" s="680"/>
      <c r="BZ28" s="677"/>
      <c r="CA28" s="677"/>
      <c r="CB28" s="677"/>
      <c r="CC28" s="677"/>
      <c r="CD28" s="677"/>
      <c r="CE28" s="680"/>
      <c r="CF28" s="680"/>
      <c r="CG28" s="677"/>
      <c r="CH28" s="677"/>
      <c r="CI28" s="677"/>
      <c r="CJ28" s="677"/>
      <c r="CK28" s="677"/>
      <c r="CL28" s="680"/>
      <c r="CM28" s="680"/>
    </row>
    <row r="29" spans="1:91" s="676" customFormat="1" hidden="1">
      <c r="A29" s="654">
        <f>'MTG RTG September 2019'!A17</f>
        <v>0</v>
      </c>
      <c r="B29" s="655"/>
      <c r="C29" s="656" t="str">
        <f>'MTG RTG September 2019'!C17</f>
        <v>Nova TV</v>
      </c>
      <c r="D29" s="657" t="str">
        <f>'MTG RTG September 2019'!D17</f>
        <v>Main News</v>
      </c>
      <c r="E29" s="658" t="str">
        <f>'MTG RTG September 2019'!E17</f>
        <v>Mo-Fr</v>
      </c>
      <c r="F29" s="659">
        <f>'MTG RTG September 2019'!F17</f>
        <v>0.79166666666666663</v>
      </c>
      <c r="G29" s="658" t="str">
        <f>'MTG RTG September 2019'!G17</f>
        <v>PT</v>
      </c>
      <c r="H29" s="660">
        <f ca="1">SUMIF('MTG RTG September 2019'!$H$3:$M$4,$AA$9,'MTG RTG September 2019'!$H17:$M17)</f>
        <v>5.5</v>
      </c>
      <c r="I29" s="661">
        <f t="shared" ca="1" si="1"/>
        <v>0</v>
      </c>
      <c r="J29" s="662">
        <f t="shared" ca="1" si="2"/>
        <v>0</v>
      </c>
      <c r="K29" s="663">
        <f t="shared" ca="1" si="3"/>
        <v>0</v>
      </c>
      <c r="L29" s="663">
        <f t="shared" ca="1" si="4"/>
        <v>0</v>
      </c>
      <c r="M29" s="665">
        <f t="shared" si="5"/>
        <v>0</v>
      </c>
      <c r="N29" s="665">
        <f t="shared" si="6"/>
        <v>0</v>
      </c>
      <c r="O29" s="665">
        <f t="shared" si="7"/>
        <v>0</v>
      </c>
      <c r="P29" s="665">
        <f t="shared" si="8"/>
        <v>0</v>
      </c>
      <c r="Q29" s="665"/>
      <c r="R29" s="665">
        <f t="shared" si="9"/>
        <v>0</v>
      </c>
      <c r="S29" s="665">
        <f t="shared" si="10"/>
        <v>0</v>
      </c>
      <c r="T29" s="666">
        <f t="shared" ca="1" si="19"/>
        <v>0</v>
      </c>
      <c r="U29" s="667">
        <f t="shared" ca="1" si="11"/>
        <v>0</v>
      </c>
      <c r="V29" s="667">
        <f t="shared" ca="1" si="12"/>
        <v>0</v>
      </c>
      <c r="W29" s="667">
        <f t="shared" ca="1" si="13"/>
        <v>0</v>
      </c>
      <c r="X29" s="667">
        <f t="shared" ca="1" si="14"/>
        <v>0</v>
      </c>
      <c r="Y29" s="667">
        <f t="shared" ca="1" si="15"/>
        <v>0</v>
      </c>
      <c r="Z29" s="667">
        <f t="shared" ca="1" si="16"/>
        <v>0</v>
      </c>
      <c r="AA29" s="668">
        <f t="shared" ca="1" si="18"/>
        <v>0</v>
      </c>
      <c r="AB29" s="669"/>
      <c r="AC29" s="679"/>
      <c r="AD29" s="677"/>
      <c r="AE29" s="677"/>
      <c r="AF29" s="677"/>
      <c r="AG29" s="677"/>
      <c r="AH29" s="678"/>
      <c r="AI29" s="678"/>
      <c r="AJ29" s="677"/>
      <c r="AK29" s="677"/>
      <c r="AL29" s="677"/>
      <c r="AM29" s="677"/>
      <c r="AN29" s="677"/>
      <c r="AO29" s="678"/>
      <c r="AP29" s="678"/>
      <c r="AQ29" s="677"/>
      <c r="AR29" s="677"/>
      <c r="AS29" s="677"/>
      <c r="AT29" s="677"/>
      <c r="AU29" s="677"/>
      <c r="AV29" s="678"/>
      <c r="AW29" s="678"/>
      <c r="AX29" s="677"/>
      <c r="AY29" s="677"/>
      <c r="AZ29" s="677"/>
      <c r="BA29" s="677"/>
      <c r="BB29" s="677"/>
      <c r="BC29" s="678"/>
      <c r="BD29" s="678"/>
      <c r="BE29" s="677"/>
      <c r="BF29" s="677"/>
      <c r="BG29" s="677"/>
      <c r="BH29" s="677"/>
      <c r="BI29" s="677"/>
      <c r="BJ29" s="678"/>
      <c r="BK29" s="678"/>
      <c r="BL29" s="677"/>
      <c r="BM29" s="677"/>
      <c r="BN29" s="677"/>
      <c r="BO29" s="677"/>
      <c r="BP29" s="677"/>
      <c r="BQ29" s="680"/>
      <c r="BR29" s="680"/>
      <c r="BS29" s="677"/>
      <c r="BT29" s="677"/>
      <c r="BU29" s="677"/>
      <c r="BV29" s="677"/>
      <c r="BW29" s="677"/>
      <c r="BX29" s="680"/>
      <c r="BY29" s="680"/>
      <c r="BZ29" s="677"/>
      <c r="CA29" s="677"/>
      <c r="CB29" s="677"/>
      <c r="CC29" s="677"/>
      <c r="CD29" s="677"/>
      <c r="CE29" s="680"/>
      <c r="CF29" s="680"/>
      <c r="CG29" s="677"/>
      <c r="CH29" s="677"/>
      <c r="CI29" s="677"/>
      <c r="CJ29" s="677"/>
      <c r="CK29" s="677"/>
      <c r="CL29" s="680"/>
      <c r="CM29" s="680"/>
    </row>
    <row r="30" spans="1:91" s="676" customFormat="1" hidden="1">
      <c r="A30" s="681" t="str">
        <f>'MTG RTG September 2019'!A18</f>
        <v>Till 05.09.2019</v>
      </c>
      <c r="B30" s="655"/>
      <c r="C30" s="656" t="str">
        <f>'MTG RTG September 2019'!C18</f>
        <v>Nova TV</v>
      </c>
      <c r="D30" s="657" t="str">
        <f>'MTG RTG September 2019'!D18</f>
        <v>Fish on the cake (RR)</v>
      </c>
      <c r="E30" s="658" t="str">
        <f>'MTG RTG September 2019'!E18</f>
        <v>Mo-Fr</v>
      </c>
      <c r="F30" s="659">
        <f>'MTG RTG September 2019'!F18</f>
        <v>0.83333333333333337</v>
      </c>
      <c r="G30" s="658" t="str">
        <f>'MTG RTG September 2019'!G18</f>
        <v>PT</v>
      </c>
      <c r="H30" s="660">
        <f ca="1">SUMIF('MTG RTG September 2019'!$H$3:$M$4,$AA$9,'MTG RTG September 2019'!$H18:$M18)</f>
        <v>6.2</v>
      </c>
      <c r="I30" s="661">
        <f t="shared" ca="1" si="1"/>
        <v>0</v>
      </c>
      <c r="J30" s="662">
        <f t="shared" ca="1" si="2"/>
        <v>0</v>
      </c>
      <c r="K30" s="663">
        <f t="shared" ca="1" si="3"/>
        <v>0</v>
      </c>
      <c r="L30" s="663">
        <f t="shared" ca="1" si="4"/>
        <v>0</v>
      </c>
      <c r="M30" s="665">
        <f t="shared" si="5"/>
        <v>0</v>
      </c>
      <c r="N30" s="665">
        <f t="shared" si="6"/>
        <v>0</v>
      </c>
      <c r="O30" s="665">
        <f t="shared" si="7"/>
        <v>0</v>
      </c>
      <c r="P30" s="665">
        <f t="shared" si="8"/>
        <v>0</v>
      </c>
      <c r="Q30" s="665"/>
      <c r="R30" s="665">
        <f t="shared" si="9"/>
        <v>0</v>
      </c>
      <c r="S30" s="665">
        <f t="shared" si="10"/>
        <v>0</v>
      </c>
      <c r="T30" s="666">
        <f t="shared" ca="1" si="19"/>
        <v>0</v>
      </c>
      <c r="U30" s="667">
        <f t="shared" ca="1" si="11"/>
        <v>0</v>
      </c>
      <c r="V30" s="667">
        <f t="shared" ca="1" si="12"/>
        <v>0</v>
      </c>
      <c r="W30" s="667">
        <f t="shared" ca="1" si="13"/>
        <v>0</v>
      </c>
      <c r="X30" s="667">
        <f t="shared" ca="1" si="14"/>
        <v>0</v>
      </c>
      <c r="Y30" s="667">
        <f t="shared" ca="1" si="15"/>
        <v>0</v>
      </c>
      <c r="Z30" s="667">
        <f t="shared" ca="1" si="16"/>
        <v>0</v>
      </c>
      <c r="AA30" s="668">
        <f t="shared" ca="1" si="18"/>
        <v>0</v>
      </c>
      <c r="AB30" s="669"/>
      <c r="AC30" s="679"/>
      <c r="AD30" s="677"/>
      <c r="AE30" s="677"/>
      <c r="AF30" s="677"/>
      <c r="AG30" s="677"/>
      <c r="AH30" s="678"/>
      <c r="AI30" s="678"/>
      <c r="AJ30" s="677"/>
      <c r="AK30" s="677"/>
      <c r="AL30" s="677"/>
      <c r="AM30" s="677"/>
      <c r="AN30" s="677"/>
      <c r="AO30" s="678"/>
      <c r="AP30" s="678"/>
      <c r="AQ30" s="677"/>
      <c r="AR30" s="677"/>
      <c r="AS30" s="677"/>
      <c r="AT30" s="677"/>
      <c r="AU30" s="677"/>
      <c r="AV30" s="678"/>
      <c r="AW30" s="678"/>
      <c r="AX30" s="677"/>
      <c r="AY30" s="677"/>
      <c r="AZ30" s="677"/>
      <c r="BA30" s="677"/>
      <c r="BB30" s="677"/>
      <c r="BC30" s="678"/>
      <c r="BD30" s="678"/>
      <c r="BE30" s="677"/>
      <c r="BF30" s="677"/>
      <c r="BG30" s="677"/>
      <c r="BH30" s="677"/>
      <c r="BI30" s="677"/>
      <c r="BJ30" s="678"/>
      <c r="BK30" s="678"/>
      <c r="BL30" s="677"/>
      <c r="BM30" s="677"/>
      <c r="BN30" s="677"/>
      <c r="BO30" s="677"/>
      <c r="BP30" s="677"/>
      <c r="BQ30" s="680"/>
      <c r="BR30" s="680"/>
      <c r="BS30" s="677"/>
      <c r="BT30" s="677"/>
      <c r="BU30" s="677"/>
      <c r="BV30" s="677"/>
      <c r="BW30" s="677"/>
      <c r="BX30" s="680"/>
      <c r="BY30" s="680"/>
      <c r="BZ30" s="677"/>
      <c r="CA30" s="677"/>
      <c r="CB30" s="677"/>
      <c r="CC30" s="677"/>
      <c r="CD30" s="677"/>
      <c r="CE30" s="680"/>
      <c r="CF30" s="680"/>
      <c r="CG30" s="677"/>
      <c r="CH30" s="677"/>
      <c r="CI30" s="677"/>
      <c r="CJ30" s="677"/>
      <c r="CK30" s="677"/>
      <c r="CL30" s="680"/>
      <c r="CM30" s="680"/>
    </row>
    <row r="31" spans="1:91" s="676" customFormat="1" hidden="1">
      <c r="A31" s="654" t="str">
        <f>'MTG RTG September 2019'!A19</f>
        <v>From 10.09.2019</v>
      </c>
      <c r="B31" s="655"/>
      <c r="C31" s="656" t="str">
        <f>'MTG RTG September 2019'!C19</f>
        <v>Nova TV</v>
      </c>
      <c r="D31" s="657" t="str">
        <f>'MTG RTG September 2019'!D19</f>
        <v>Stolen Life</v>
      </c>
      <c r="E31" s="658" t="str">
        <f>'MTG RTG September 2019'!E19</f>
        <v>Tu-Fr</v>
      </c>
      <c r="F31" s="659">
        <f>'MTG RTG September 2019'!F19</f>
        <v>0.83333333333333337</v>
      </c>
      <c r="G31" s="658" t="str">
        <f>'MTG RTG September 2019'!G19</f>
        <v>PT</v>
      </c>
      <c r="H31" s="660">
        <f ca="1">SUMIF('MTG RTG September 2019'!$H$3:$M$4,$AA$9,'MTG RTG September 2019'!$H19:$M19)</f>
        <v>9.5</v>
      </c>
      <c r="I31" s="661">
        <f t="shared" ca="1" si="1"/>
        <v>0</v>
      </c>
      <c r="J31" s="662">
        <f t="shared" ca="1" si="2"/>
        <v>0</v>
      </c>
      <c r="K31" s="663">
        <f t="shared" ca="1" si="3"/>
        <v>0</v>
      </c>
      <c r="L31" s="663">
        <f t="shared" ca="1" si="4"/>
        <v>0</v>
      </c>
      <c r="M31" s="665">
        <f t="shared" si="5"/>
        <v>0</v>
      </c>
      <c r="N31" s="665">
        <f t="shared" si="6"/>
        <v>0</v>
      </c>
      <c r="O31" s="665">
        <f t="shared" si="7"/>
        <v>0</v>
      </c>
      <c r="P31" s="665">
        <f t="shared" si="8"/>
        <v>0</v>
      </c>
      <c r="Q31" s="665"/>
      <c r="R31" s="665">
        <f t="shared" si="9"/>
        <v>0</v>
      </c>
      <c r="S31" s="665">
        <f t="shared" si="10"/>
        <v>0</v>
      </c>
      <c r="T31" s="666">
        <f t="shared" ca="1" si="19"/>
        <v>0</v>
      </c>
      <c r="U31" s="667">
        <f t="shared" ca="1" si="11"/>
        <v>0</v>
      </c>
      <c r="V31" s="667">
        <f t="shared" ca="1" si="12"/>
        <v>0</v>
      </c>
      <c r="W31" s="667">
        <f t="shared" ca="1" si="13"/>
        <v>0</v>
      </c>
      <c r="X31" s="667">
        <f t="shared" ca="1" si="14"/>
        <v>0</v>
      </c>
      <c r="Y31" s="667">
        <f t="shared" ca="1" si="15"/>
        <v>0</v>
      </c>
      <c r="Z31" s="667">
        <f t="shared" ca="1" si="16"/>
        <v>0</v>
      </c>
      <c r="AA31" s="668">
        <f t="shared" ca="1" si="18"/>
        <v>0</v>
      </c>
      <c r="AB31" s="669"/>
      <c r="AC31" s="679"/>
      <c r="AD31" s="677"/>
      <c r="AE31" s="677"/>
      <c r="AF31" s="677"/>
      <c r="AG31" s="677"/>
      <c r="AH31" s="678"/>
      <c r="AI31" s="678"/>
      <c r="AJ31" s="677"/>
      <c r="AK31" s="677"/>
      <c r="AL31" s="677"/>
      <c r="AM31" s="677"/>
      <c r="AN31" s="677"/>
      <c r="AO31" s="678"/>
      <c r="AP31" s="678"/>
      <c r="AQ31" s="677"/>
      <c r="AR31" s="677"/>
      <c r="AS31" s="677"/>
      <c r="AT31" s="677"/>
      <c r="AU31" s="677"/>
      <c r="AV31" s="678"/>
      <c r="AW31" s="678"/>
      <c r="AX31" s="677"/>
      <c r="AY31" s="677"/>
      <c r="AZ31" s="677"/>
      <c r="BA31" s="677"/>
      <c r="BB31" s="677"/>
      <c r="BC31" s="678"/>
      <c r="BD31" s="678"/>
      <c r="BE31" s="677"/>
      <c r="BF31" s="677"/>
      <c r="BG31" s="677"/>
      <c r="BH31" s="677"/>
      <c r="BI31" s="677"/>
      <c r="BJ31" s="678"/>
      <c r="BK31" s="678"/>
      <c r="BL31" s="677"/>
      <c r="BM31" s="677"/>
      <c r="BN31" s="677"/>
      <c r="BO31" s="677"/>
      <c r="BP31" s="677"/>
      <c r="BQ31" s="680"/>
      <c r="BR31" s="680"/>
      <c r="BS31" s="677"/>
      <c r="BT31" s="677"/>
      <c r="BU31" s="677"/>
      <c r="BV31" s="677"/>
      <c r="BW31" s="677"/>
      <c r="BX31" s="680"/>
      <c r="BY31" s="680"/>
      <c r="BZ31" s="677"/>
      <c r="CA31" s="677"/>
      <c r="CB31" s="677"/>
      <c r="CC31" s="677"/>
      <c r="CD31" s="677"/>
      <c r="CE31" s="680"/>
      <c r="CF31" s="680"/>
      <c r="CG31" s="677"/>
      <c r="CH31" s="677"/>
      <c r="CI31" s="677"/>
      <c r="CJ31" s="677"/>
      <c r="CK31" s="677"/>
      <c r="CL31" s="680"/>
      <c r="CM31" s="680"/>
    </row>
    <row r="32" spans="1:91" s="676" customFormat="1" hidden="1">
      <c r="A32" s="681" t="str">
        <f>'MTG RTG September 2019'!A20</f>
        <v>From 06.09.2019</v>
      </c>
      <c r="B32" s="655"/>
      <c r="C32" s="656" t="str">
        <f>'MTG RTG September 2019'!C20</f>
        <v>Nova TV</v>
      </c>
      <c r="D32" s="657" t="str">
        <f>'MTG RTG September 2019'!D20</f>
        <v>Desafio Bulgaria (???? ?? ??????)</v>
      </c>
      <c r="E32" s="658" t="str">
        <f>'MTG RTG September 2019'!E20</f>
        <v>Mo-Fr</v>
      </c>
      <c r="F32" s="659">
        <f>'MTG RTG September 2019'!F20</f>
        <v>0.875</v>
      </c>
      <c r="G32" s="658" t="str">
        <f>'MTG RTG September 2019'!G20</f>
        <v>PT</v>
      </c>
      <c r="H32" s="660">
        <f ca="1">SUMIF('MTG RTG September 2019'!$H$3:$M$4,$AA$9,'MTG RTG September 2019'!$H20:$M20)</f>
        <v>10</v>
      </c>
      <c r="I32" s="661">
        <f t="shared" ca="1" si="1"/>
        <v>0</v>
      </c>
      <c r="J32" s="662">
        <f t="shared" ca="1" si="2"/>
        <v>0</v>
      </c>
      <c r="K32" s="663">
        <f t="shared" ca="1" si="3"/>
        <v>0</v>
      </c>
      <c r="L32" s="663">
        <f t="shared" ca="1" si="4"/>
        <v>0</v>
      </c>
      <c r="M32" s="665">
        <f t="shared" si="5"/>
        <v>0</v>
      </c>
      <c r="N32" s="665">
        <f t="shared" si="6"/>
        <v>0</v>
      </c>
      <c r="O32" s="665">
        <f t="shared" si="7"/>
        <v>0</v>
      </c>
      <c r="P32" s="665">
        <f t="shared" si="8"/>
        <v>0</v>
      </c>
      <c r="Q32" s="665"/>
      <c r="R32" s="665">
        <f t="shared" si="9"/>
        <v>0</v>
      </c>
      <c r="S32" s="665">
        <f t="shared" si="10"/>
        <v>0</v>
      </c>
      <c r="T32" s="666">
        <f t="shared" ca="1" si="19"/>
        <v>0</v>
      </c>
      <c r="U32" s="667">
        <f t="shared" ca="1" si="11"/>
        <v>0</v>
      </c>
      <c r="V32" s="667">
        <f t="shared" ca="1" si="12"/>
        <v>0</v>
      </c>
      <c r="W32" s="667">
        <f t="shared" ca="1" si="13"/>
        <v>0</v>
      </c>
      <c r="X32" s="667">
        <f t="shared" ca="1" si="14"/>
        <v>0</v>
      </c>
      <c r="Y32" s="667">
        <f t="shared" ca="1" si="15"/>
        <v>0</v>
      </c>
      <c r="Z32" s="667">
        <f t="shared" ca="1" si="16"/>
        <v>0</v>
      </c>
      <c r="AA32" s="668">
        <f t="shared" ca="1" si="18"/>
        <v>0</v>
      </c>
      <c r="AB32" s="669"/>
      <c r="AC32" s="679"/>
      <c r="AD32" s="677"/>
      <c r="AE32" s="677"/>
      <c r="AF32" s="677"/>
      <c r="AG32" s="677"/>
      <c r="AH32" s="678"/>
      <c r="AI32" s="678"/>
      <c r="AJ32" s="677"/>
      <c r="AK32" s="677"/>
      <c r="AL32" s="677"/>
      <c r="AM32" s="677"/>
      <c r="AN32" s="677"/>
      <c r="AO32" s="678"/>
      <c r="AP32" s="678"/>
      <c r="AQ32" s="677"/>
      <c r="AR32" s="677"/>
      <c r="AS32" s="677"/>
      <c r="AT32" s="677"/>
      <c r="AU32" s="677"/>
      <c r="AV32" s="678"/>
      <c r="AW32" s="678"/>
      <c r="AX32" s="677"/>
      <c r="AY32" s="677"/>
      <c r="AZ32" s="677"/>
      <c r="BA32" s="677"/>
      <c r="BB32" s="677"/>
      <c r="BC32" s="678"/>
      <c r="BD32" s="678"/>
      <c r="BE32" s="677"/>
      <c r="BF32" s="677"/>
      <c r="BG32" s="677"/>
      <c r="BH32" s="677"/>
      <c r="BI32" s="677"/>
      <c r="BJ32" s="678"/>
      <c r="BK32" s="678"/>
      <c r="BL32" s="677"/>
      <c r="BM32" s="677"/>
      <c r="BN32" s="677"/>
      <c r="BO32" s="677"/>
      <c r="BP32" s="677"/>
      <c r="BQ32" s="680"/>
      <c r="BR32" s="680"/>
      <c r="BS32" s="677"/>
      <c r="BT32" s="677"/>
      <c r="BU32" s="677"/>
      <c r="BV32" s="677"/>
      <c r="BW32" s="677"/>
      <c r="BX32" s="680"/>
      <c r="BY32" s="680"/>
      <c r="BZ32" s="677"/>
      <c r="CA32" s="677"/>
      <c r="CB32" s="677"/>
      <c r="CC32" s="677"/>
      <c r="CD32" s="677"/>
      <c r="CE32" s="680"/>
      <c r="CF32" s="680"/>
      <c r="CG32" s="677"/>
      <c r="CH32" s="677"/>
      <c r="CI32" s="677"/>
      <c r="CJ32" s="677"/>
      <c r="CK32" s="677"/>
      <c r="CL32" s="680"/>
      <c r="CM32" s="680"/>
    </row>
    <row r="33" spans="1:91" s="676" customFormat="1" hidden="1">
      <c r="A33" s="654" t="str">
        <f>'MTG RTG September 2019'!A21</f>
        <v>Till 05.09.2019</v>
      </c>
      <c r="B33" s="655"/>
      <c r="C33" s="656" t="str">
        <f>'MTG RTG September 2019'!C21</f>
        <v>Nova TV</v>
      </c>
      <c r="D33" s="657" t="str">
        <f>'MTG RTG September 2019'!D21</f>
        <v>Magnum (series)</v>
      </c>
      <c r="E33" s="658" t="str">
        <f>'MTG RTG September 2019'!E21</f>
        <v>Mo-Fr</v>
      </c>
      <c r="F33" s="659">
        <f>'MTG RTG September 2019'!F21</f>
        <v>0.875</v>
      </c>
      <c r="G33" s="658" t="str">
        <f>'MTG RTG September 2019'!G21</f>
        <v>PT</v>
      </c>
      <c r="H33" s="660">
        <f ca="1">SUMIF('MTG RTG September 2019'!$H$3:$M$4,$AA$9,'MTG RTG September 2019'!$H21:$M21)</f>
        <v>6</v>
      </c>
      <c r="I33" s="661">
        <f t="shared" ca="1" si="1"/>
        <v>0</v>
      </c>
      <c r="J33" s="662">
        <f t="shared" ca="1" si="2"/>
        <v>0</v>
      </c>
      <c r="K33" s="663">
        <f t="shared" ca="1" si="3"/>
        <v>0</v>
      </c>
      <c r="L33" s="663">
        <f t="shared" ca="1" si="4"/>
        <v>0</v>
      </c>
      <c r="M33" s="665">
        <f t="shared" si="5"/>
        <v>0</v>
      </c>
      <c r="N33" s="665">
        <f t="shared" si="6"/>
        <v>0</v>
      </c>
      <c r="O33" s="665">
        <f t="shared" si="7"/>
        <v>0</v>
      </c>
      <c r="P33" s="665">
        <f t="shared" si="8"/>
        <v>0</v>
      </c>
      <c r="Q33" s="665"/>
      <c r="R33" s="665">
        <f t="shared" si="9"/>
        <v>0</v>
      </c>
      <c r="S33" s="665">
        <f t="shared" si="10"/>
        <v>0</v>
      </c>
      <c r="T33" s="666">
        <f t="shared" ca="1" si="19"/>
        <v>0</v>
      </c>
      <c r="U33" s="667">
        <f t="shared" ca="1" si="11"/>
        <v>0</v>
      </c>
      <c r="V33" s="667">
        <f t="shared" ca="1" si="12"/>
        <v>0</v>
      </c>
      <c r="W33" s="667">
        <f t="shared" ca="1" si="13"/>
        <v>0</v>
      </c>
      <c r="X33" s="667">
        <f t="shared" ca="1" si="14"/>
        <v>0</v>
      </c>
      <c r="Y33" s="667">
        <f t="shared" ca="1" si="15"/>
        <v>0</v>
      </c>
      <c r="Z33" s="667">
        <f t="shared" ca="1" si="16"/>
        <v>0</v>
      </c>
      <c r="AA33" s="668">
        <f t="shared" ca="1" si="18"/>
        <v>0</v>
      </c>
      <c r="AB33" s="669"/>
      <c r="AC33" s="679"/>
      <c r="AD33" s="677"/>
      <c r="AE33" s="677"/>
      <c r="AF33" s="677"/>
      <c r="AG33" s="677"/>
      <c r="AH33" s="678"/>
      <c r="AI33" s="678"/>
      <c r="AJ33" s="677"/>
      <c r="AK33" s="677"/>
      <c r="AL33" s="677"/>
      <c r="AM33" s="677"/>
      <c r="AN33" s="677"/>
      <c r="AO33" s="678"/>
      <c r="AP33" s="678"/>
      <c r="AQ33" s="677"/>
      <c r="AR33" s="677"/>
      <c r="AS33" s="677"/>
      <c r="AT33" s="677"/>
      <c r="AU33" s="677"/>
      <c r="AV33" s="678"/>
      <c r="AW33" s="678"/>
      <c r="AX33" s="677"/>
      <c r="AY33" s="677"/>
      <c r="AZ33" s="677"/>
      <c r="BA33" s="677"/>
      <c r="BB33" s="677"/>
      <c r="BC33" s="678"/>
      <c r="BD33" s="678"/>
      <c r="BE33" s="677"/>
      <c r="BF33" s="677"/>
      <c r="BG33" s="677"/>
      <c r="BH33" s="677"/>
      <c r="BI33" s="677"/>
      <c r="BJ33" s="678"/>
      <c r="BK33" s="678"/>
      <c r="BL33" s="677"/>
      <c r="BM33" s="677"/>
      <c r="BN33" s="677"/>
      <c r="BO33" s="677"/>
      <c r="BP33" s="677"/>
      <c r="BQ33" s="680"/>
      <c r="BR33" s="680"/>
      <c r="BS33" s="677"/>
      <c r="BT33" s="677"/>
      <c r="BU33" s="677"/>
      <c r="BV33" s="677"/>
      <c r="BW33" s="677"/>
      <c r="BX33" s="680"/>
      <c r="BY33" s="680"/>
      <c r="BZ33" s="677"/>
      <c r="CA33" s="677"/>
      <c r="CB33" s="677"/>
      <c r="CC33" s="677"/>
      <c r="CD33" s="677"/>
      <c r="CE33" s="680"/>
      <c r="CF33" s="680"/>
      <c r="CG33" s="677"/>
      <c r="CH33" s="677"/>
      <c r="CI33" s="677"/>
      <c r="CJ33" s="677"/>
      <c r="CK33" s="677"/>
      <c r="CL33" s="680"/>
      <c r="CM33" s="680"/>
    </row>
    <row r="34" spans="1:91" s="676" customFormat="1" hidden="1">
      <c r="A34" s="654" t="str">
        <f>'MTG RTG September 2019'!A22</f>
        <v>Till 06.09.2019</v>
      </c>
      <c r="B34" s="655" t="s">
        <v>49</v>
      </c>
      <c r="C34" s="656" t="str">
        <f>'MTG RTG September 2019'!C22</f>
        <v>Nova TV</v>
      </c>
      <c r="D34" s="657" t="str">
        <f>'MTG RTG September 2019'!D22</f>
        <v>Late News</v>
      </c>
      <c r="E34" s="658" t="str">
        <f>'MTG RTG September 2019'!E22</f>
        <v>Mo-Fr</v>
      </c>
      <c r="F34" s="659">
        <f>'MTG RTG September 2019'!F22</f>
        <v>0.91666666666666663</v>
      </c>
      <c r="G34" s="658" t="str">
        <f>'MTG RTG September 2019'!G22</f>
        <v>PT</v>
      </c>
      <c r="H34" s="660">
        <f ca="1">SUMIF('MTG RTG September 2019'!$H$3:$M$4,$AA$9,'MTG RTG September 2019'!$H22:$M22)</f>
        <v>4.9000000000000004</v>
      </c>
      <c r="I34" s="661">
        <f t="shared" ca="1" si="1"/>
        <v>0</v>
      </c>
      <c r="J34" s="662">
        <f t="shared" ca="1" si="2"/>
        <v>0</v>
      </c>
      <c r="K34" s="663">
        <f t="shared" ca="1" si="3"/>
        <v>0</v>
      </c>
      <c r="L34" s="663">
        <f t="shared" ca="1" si="4"/>
        <v>0</v>
      </c>
      <c r="M34" s="665">
        <f t="shared" si="5"/>
        <v>0</v>
      </c>
      <c r="N34" s="665">
        <f t="shared" si="6"/>
        <v>0</v>
      </c>
      <c r="O34" s="665">
        <f t="shared" si="7"/>
        <v>0</v>
      </c>
      <c r="P34" s="665">
        <f t="shared" si="8"/>
        <v>0</v>
      </c>
      <c r="Q34" s="665"/>
      <c r="R34" s="665">
        <f t="shared" si="9"/>
        <v>0</v>
      </c>
      <c r="S34" s="665">
        <f t="shared" si="10"/>
        <v>0</v>
      </c>
      <c r="T34" s="666">
        <f t="shared" ca="1" si="19"/>
        <v>0</v>
      </c>
      <c r="U34" s="667">
        <f t="shared" ca="1" si="11"/>
        <v>0</v>
      </c>
      <c r="V34" s="667">
        <f t="shared" ca="1" si="12"/>
        <v>0</v>
      </c>
      <c r="W34" s="667">
        <f t="shared" ca="1" si="13"/>
        <v>0</v>
      </c>
      <c r="X34" s="667">
        <f t="shared" ca="1" si="14"/>
        <v>0</v>
      </c>
      <c r="Y34" s="667">
        <f t="shared" ca="1" si="15"/>
        <v>0</v>
      </c>
      <c r="Z34" s="667">
        <f t="shared" ca="1" si="16"/>
        <v>0</v>
      </c>
      <c r="AA34" s="668">
        <f t="shared" ca="1" si="18"/>
        <v>0</v>
      </c>
      <c r="AB34" s="669"/>
      <c r="AC34" s="679"/>
      <c r="AD34" s="677"/>
      <c r="AE34" s="677"/>
      <c r="AF34" s="677"/>
      <c r="AG34" s="677"/>
      <c r="AH34" s="678"/>
      <c r="AI34" s="678"/>
      <c r="AJ34" s="677"/>
      <c r="AK34" s="677"/>
      <c r="AL34" s="677"/>
      <c r="AM34" s="677"/>
      <c r="AN34" s="677"/>
      <c r="AO34" s="678"/>
      <c r="AP34" s="678"/>
      <c r="AQ34" s="677"/>
      <c r="AR34" s="677"/>
      <c r="AS34" s="677"/>
      <c r="AT34" s="677"/>
      <c r="AU34" s="677"/>
      <c r="AV34" s="678"/>
      <c r="AW34" s="678"/>
      <c r="AX34" s="677"/>
      <c r="AY34" s="677"/>
      <c r="AZ34" s="677"/>
      <c r="BA34" s="677"/>
      <c r="BB34" s="677"/>
      <c r="BC34" s="678"/>
      <c r="BD34" s="678"/>
      <c r="BE34" s="677"/>
      <c r="BF34" s="677"/>
      <c r="BG34" s="677"/>
      <c r="BH34" s="677"/>
      <c r="BI34" s="677"/>
      <c r="BJ34" s="678"/>
      <c r="BK34" s="678"/>
      <c r="BL34" s="677"/>
      <c r="BM34" s="677"/>
      <c r="BN34" s="677"/>
      <c r="BO34" s="677"/>
      <c r="BP34" s="677"/>
      <c r="BQ34" s="680"/>
      <c r="BR34" s="680"/>
      <c r="BS34" s="677"/>
      <c r="BT34" s="677"/>
      <c r="BU34" s="677"/>
      <c r="BV34" s="677"/>
      <c r="BW34" s="677"/>
      <c r="BX34" s="680"/>
      <c r="BY34" s="680"/>
      <c r="BZ34" s="677"/>
      <c r="CA34" s="677"/>
      <c r="CB34" s="677"/>
      <c r="CC34" s="677"/>
      <c r="CD34" s="677"/>
      <c r="CE34" s="680"/>
      <c r="CF34" s="680"/>
      <c r="CG34" s="677"/>
      <c r="CH34" s="677"/>
      <c r="CI34" s="677"/>
      <c r="CJ34" s="677"/>
      <c r="CK34" s="677"/>
      <c r="CL34" s="680"/>
      <c r="CM34" s="680"/>
    </row>
    <row r="35" spans="1:91" s="676" customFormat="1" hidden="1">
      <c r="A35" s="654" t="str">
        <f>'MTG RTG September 2019'!A23</f>
        <v>From 09.09.2019</v>
      </c>
      <c r="B35" s="655"/>
      <c r="C35" s="656" t="str">
        <f>'MTG RTG September 2019'!C23</f>
        <v>Nova TV</v>
      </c>
      <c r="D35" s="657" t="str">
        <f>'MTG RTG September 2019'!D23</f>
        <v>Road of Honour</v>
      </c>
      <c r="E35" s="658" t="str">
        <f>'MTG RTG September 2019'!E23</f>
        <v>Mo-Thu</v>
      </c>
      <c r="F35" s="659">
        <f>'MTG RTG September 2019'!F23</f>
        <v>0.91666666666666663</v>
      </c>
      <c r="G35" s="658" t="str">
        <f>'MTG RTG September 2019'!G23</f>
        <v>PT</v>
      </c>
      <c r="H35" s="660">
        <f ca="1">SUMIF('MTG RTG September 2019'!$H$3:$M$4,$AA$9,'MTG RTG September 2019'!$H23:$M23)</f>
        <v>8.5</v>
      </c>
      <c r="I35" s="661">
        <f t="shared" ca="1" si="1"/>
        <v>0</v>
      </c>
      <c r="J35" s="662">
        <f t="shared" ca="1" si="2"/>
        <v>0</v>
      </c>
      <c r="K35" s="663">
        <f t="shared" ca="1" si="3"/>
        <v>0</v>
      </c>
      <c r="L35" s="663">
        <f t="shared" ca="1" si="4"/>
        <v>0</v>
      </c>
      <c r="M35" s="665">
        <f t="shared" si="5"/>
        <v>0</v>
      </c>
      <c r="N35" s="665">
        <f t="shared" si="6"/>
        <v>0</v>
      </c>
      <c r="O35" s="665">
        <f t="shared" si="7"/>
        <v>0</v>
      </c>
      <c r="P35" s="665">
        <f t="shared" si="8"/>
        <v>0</v>
      </c>
      <c r="Q35" s="665"/>
      <c r="R35" s="665">
        <f t="shared" si="9"/>
        <v>0</v>
      </c>
      <c r="S35" s="665">
        <f t="shared" si="10"/>
        <v>0</v>
      </c>
      <c r="T35" s="666">
        <f t="shared" ca="1" si="19"/>
        <v>0</v>
      </c>
      <c r="U35" s="667">
        <f t="shared" ca="1" si="11"/>
        <v>0</v>
      </c>
      <c r="V35" s="667">
        <f t="shared" ca="1" si="12"/>
        <v>0</v>
      </c>
      <c r="W35" s="667">
        <f t="shared" ca="1" si="13"/>
        <v>0</v>
      </c>
      <c r="X35" s="667">
        <f t="shared" ca="1" si="14"/>
        <v>0</v>
      </c>
      <c r="Y35" s="667">
        <f t="shared" ca="1" si="15"/>
        <v>0</v>
      </c>
      <c r="Z35" s="667">
        <f t="shared" ca="1" si="16"/>
        <v>0</v>
      </c>
      <c r="AA35" s="668">
        <f t="shared" ca="1" si="18"/>
        <v>0</v>
      </c>
      <c r="AB35" s="669"/>
      <c r="AC35" s="679"/>
      <c r="AD35" s="677"/>
      <c r="AE35" s="677"/>
      <c r="AF35" s="677"/>
      <c r="AG35" s="677"/>
      <c r="AH35" s="678"/>
      <c r="AI35" s="678"/>
      <c r="AJ35" s="677"/>
      <c r="AK35" s="677"/>
      <c r="AL35" s="677"/>
      <c r="AM35" s="677"/>
      <c r="AN35" s="677"/>
      <c r="AO35" s="678"/>
      <c r="AP35" s="678"/>
      <c r="AQ35" s="677"/>
      <c r="AR35" s="677"/>
      <c r="AS35" s="677"/>
      <c r="AT35" s="677"/>
      <c r="AU35" s="677"/>
      <c r="AV35" s="678"/>
      <c r="AW35" s="678"/>
      <c r="AX35" s="677"/>
      <c r="AY35" s="677"/>
      <c r="AZ35" s="677"/>
      <c r="BA35" s="677"/>
      <c r="BB35" s="677"/>
      <c r="BC35" s="678"/>
      <c r="BD35" s="678"/>
      <c r="BE35" s="677"/>
      <c r="BF35" s="677"/>
      <c r="BG35" s="677"/>
      <c r="BH35" s="677"/>
      <c r="BI35" s="677"/>
      <c r="BJ35" s="678"/>
      <c r="BK35" s="678"/>
      <c r="BL35" s="677"/>
      <c r="BM35" s="677"/>
      <c r="BN35" s="677"/>
      <c r="BO35" s="677"/>
      <c r="BP35" s="677"/>
      <c r="BQ35" s="680"/>
      <c r="BR35" s="680"/>
      <c r="BS35" s="677"/>
      <c r="BT35" s="677"/>
      <c r="BU35" s="677"/>
      <c r="BV35" s="677"/>
      <c r="BW35" s="677"/>
      <c r="BX35" s="680"/>
      <c r="BY35" s="680"/>
      <c r="BZ35" s="677"/>
      <c r="CA35" s="677"/>
      <c r="CB35" s="677"/>
      <c r="CC35" s="677"/>
      <c r="CD35" s="677"/>
      <c r="CE35" s="680"/>
      <c r="CF35" s="680"/>
      <c r="CG35" s="677"/>
      <c r="CH35" s="677"/>
      <c r="CI35" s="677"/>
      <c r="CJ35" s="677"/>
      <c r="CK35" s="677"/>
      <c r="CL35" s="680"/>
      <c r="CM35" s="680"/>
    </row>
    <row r="36" spans="1:91" s="676" customFormat="1" hidden="1">
      <c r="A36" s="654" t="str">
        <f>'MTG RTG September 2019'!A24</f>
        <v>From 13.09.2019</v>
      </c>
      <c r="B36" s="655"/>
      <c r="C36" s="656" t="str">
        <f>'MTG RTG September 2019'!C24</f>
        <v>Nova TV</v>
      </c>
      <c r="D36" s="657" t="str">
        <f>'MTG RTG September 2019'!D24</f>
        <v>Families at crossroads</v>
      </c>
      <c r="E36" s="658" t="str">
        <f>'MTG RTG September 2019'!E24</f>
        <v>Fr</v>
      </c>
      <c r="F36" s="659">
        <f>'MTG RTG September 2019'!F24</f>
        <v>0.91666666666666663</v>
      </c>
      <c r="G36" s="658" t="str">
        <f>'MTG RTG September 2019'!G24</f>
        <v>PT</v>
      </c>
      <c r="H36" s="660">
        <f ca="1">SUMIF('MTG RTG September 2019'!$H$3:$M$4,$AA$9,'MTG RTG September 2019'!$H24:$M24)</f>
        <v>4.9000000000000004</v>
      </c>
      <c r="I36" s="661">
        <f t="shared" ca="1" si="1"/>
        <v>0</v>
      </c>
      <c r="J36" s="662">
        <f t="shared" ca="1" si="2"/>
        <v>0</v>
      </c>
      <c r="K36" s="663">
        <f t="shared" ca="1" si="3"/>
        <v>0</v>
      </c>
      <c r="L36" s="663">
        <f t="shared" ca="1" si="4"/>
        <v>0</v>
      </c>
      <c r="M36" s="665">
        <f t="shared" si="5"/>
        <v>0</v>
      </c>
      <c r="N36" s="665">
        <f t="shared" si="6"/>
        <v>0</v>
      </c>
      <c r="O36" s="665">
        <f t="shared" si="7"/>
        <v>0</v>
      </c>
      <c r="P36" s="665">
        <f t="shared" si="8"/>
        <v>0</v>
      </c>
      <c r="Q36" s="665"/>
      <c r="R36" s="665">
        <f t="shared" si="9"/>
        <v>0</v>
      </c>
      <c r="S36" s="665">
        <f t="shared" si="10"/>
        <v>0</v>
      </c>
      <c r="T36" s="666">
        <f t="shared" ca="1" si="19"/>
        <v>0</v>
      </c>
      <c r="U36" s="667">
        <f t="shared" ca="1" si="11"/>
        <v>0</v>
      </c>
      <c r="V36" s="667">
        <f t="shared" ca="1" si="12"/>
        <v>0</v>
      </c>
      <c r="W36" s="667">
        <f t="shared" ca="1" si="13"/>
        <v>0</v>
      </c>
      <c r="X36" s="667">
        <f t="shared" ca="1" si="14"/>
        <v>0</v>
      </c>
      <c r="Y36" s="667">
        <f t="shared" ca="1" si="15"/>
        <v>0</v>
      </c>
      <c r="Z36" s="667">
        <f t="shared" ca="1" si="16"/>
        <v>0</v>
      </c>
      <c r="AA36" s="668">
        <f t="shared" ca="1" si="18"/>
        <v>0</v>
      </c>
      <c r="AB36" s="669"/>
      <c r="AC36" s="679"/>
      <c r="AD36" s="677"/>
      <c r="AE36" s="677"/>
      <c r="AF36" s="677"/>
      <c r="AG36" s="677"/>
      <c r="AH36" s="678"/>
      <c r="AI36" s="678"/>
      <c r="AJ36" s="677"/>
      <c r="AK36" s="677"/>
      <c r="AL36" s="677"/>
      <c r="AM36" s="677"/>
      <c r="AN36" s="677"/>
      <c r="AO36" s="678"/>
      <c r="AP36" s="678"/>
      <c r="AQ36" s="677"/>
      <c r="AR36" s="677"/>
      <c r="AS36" s="677"/>
      <c r="AT36" s="677"/>
      <c r="AU36" s="677"/>
      <c r="AV36" s="678"/>
      <c r="AW36" s="678"/>
      <c r="AX36" s="677"/>
      <c r="AY36" s="677"/>
      <c r="AZ36" s="677"/>
      <c r="BA36" s="677"/>
      <c r="BB36" s="677"/>
      <c r="BC36" s="678"/>
      <c r="BD36" s="678"/>
      <c r="BE36" s="677"/>
      <c r="BF36" s="677"/>
      <c r="BG36" s="677"/>
      <c r="BH36" s="677"/>
      <c r="BI36" s="677"/>
      <c r="BJ36" s="678"/>
      <c r="BK36" s="678"/>
      <c r="BL36" s="677"/>
      <c r="BM36" s="677"/>
      <c r="BN36" s="677"/>
      <c r="BO36" s="677"/>
      <c r="BP36" s="677"/>
      <c r="BQ36" s="680"/>
      <c r="BR36" s="680"/>
      <c r="BS36" s="677"/>
      <c r="BT36" s="677"/>
      <c r="BU36" s="677"/>
      <c r="BV36" s="677"/>
      <c r="BW36" s="677"/>
      <c r="BX36" s="680"/>
      <c r="BY36" s="680"/>
      <c r="BZ36" s="677"/>
      <c r="CA36" s="677"/>
      <c r="CB36" s="677"/>
      <c r="CC36" s="677"/>
      <c r="CD36" s="677"/>
      <c r="CE36" s="680"/>
      <c r="CF36" s="680"/>
      <c r="CG36" s="677"/>
      <c r="CH36" s="677"/>
      <c r="CI36" s="677"/>
      <c r="CJ36" s="677"/>
      <c r="CK36" s="677"/>
      <c r="CL36" s="680"/>
      <c r="CM36" s="680"/>
    </row>
    <row r="37" spans="1:91" s="676" customFormat="1" hidden="1">
      <c r="A37" s="654" t="str">
        <f>'MTG RTG September 2019'!A25</f>
        <v>Till 06.09.2019</v>
      </c>
      <c r="B37" s="655"/>
      <c r="C37" s="656" t="str">
        <f>'MTG RTG September 2019'!C25</f>
        <v>Nova TV</v>
      </c>
      <c r="D37" s="657" t="str">
        <f>'MTG RTG September 2019'!D25</f>
        <v>Kommissar Rex (series)</v>
      </c>
      <c r="E37" s="658" t="str">
        <f>'MTG RTG September 2019'!E25</f>
        <v>Mo-Fr</v>
      </c>
      <c r="F37" s="659">
        <f>'MTG RTG September 2019'!F25</f>
        <v>0.9375</v>
      </c>
      <c r="G37" s="658" t="str">
        <f>'MTG RTG September 2019'!G25</f>
        <v>PT</v>
      </c>
      <c r="H37" s="660">
        <f ca="1">SUMIF('MTG RTG September 2019'!$H$3:$M$4,$AA$9,'MTG RTG September 2019'!$H25:$M25)</f>
        <v>3.6</v>
      </c>
      <c r="I37" s="661">
        <f t="shared" ca="1" si="1"/>
        <v>0</v>
      </c>
      <c r="J37" s="662">
        <f t="shared" ca="1" si="2"/>
        <v>0</v>
      </c>
      <c r="K37" s="663">
        <f t="shared" ca="1" si="3"/>
        <v>0</v>
      </c>
      <c r="L37" s="663">
        <f t="shared" ca="1" si="4"/>
        <v>0</v>
      </c>
      <c r="M37" s="665">
        <f t="shared" si="5"/>
        <v>0</v>
      </c>
      <c r="N37" s="665">
        <f t="shared" si="6"/>
        <v>0</v>
      </c>
      <c r="O37" s="665">
        <f t="shared" si="7"/>
        <v>0</v>
      </c>
      <c r="P37" s="665">
        <f t="shared" si="8"/>
        <v>0</v>
      </c>
      <c r="Q37" s="665"/>
      <c r="R37" s="665">
        <f t="shared" si="9"/>
        <v>0</v>
      </c>
      <c r="S37" s="665">
        <f t="shared" si="10"/>
        <v>0</v>
      </c>
      <c r="T37" s="666">
        <f t="shared" ca="1" si="19"/>
        <v>0</v>
      </c>
      <c r="U37" s="667">
        <f t="shared" ca="1" si="11"/>
        <v>0</v>
      </c>
      <c r="V37" s="667">
        <f t="shared" ca="1" si="12"/>
        <v>0</v>
      </c>
      <c r="W37" s="667">
        <f t="shared" ca="1" si="13"/>
        <v>0</v>
      </c>
      <c r="X37" s="667">
        <f t="shared" ca="1" si="14"/>
        <v>0</v>
      </c>
      <c r="Y37" s="667">
        <f t="shared" ca="1" si="15"/>
        <v>0</v>
      </c>
      <c r="Z37" s="667">
        <f t="shared" ca="1" si="16"/>
        <v>0</v>
      </c>
      <c r="AA37" s="668">
        <f t="shared" ca="1" si="18"/>
        <v>0</v>
      </c>
      <c r="AB37" s="669"/>
      <c r="AC37" s="679"/>
      <c r="AD37" s="677"/>
      <c r="AE37" s="677"/>
      <c r="AF37" s="677"/>
      <c r="AG37" s="677"/>
      <c r="AH37" s="678"/>
      <c r="AI37" s="678"/>
      <c r="AJ37" s="677"/>
      <c r="AK37" s="677"/>
      <c r="AL37" s="677"/>
      <c r="AM37" s="677"/>
      <c r="AN37" s="677"/>
      <c r="AO37" s="678"/>
      <c r="AP37" s="678"/>
      <c r="AQ37" s="677"/>
      <c r="AR37" s="677"/>
      <c r="AS37" s="677"/>
      <c r="AT37" s="677"/>
      <c r="AU37" s="677"/>
      <c r="AV37" s="678"/>
      <c r="AW37" s="678"/>
      <c r="AX37" s="677"/>
      <c r="AY37" s="677"/>
      <c r="AZ37" s="677"/>
      <c r="BA37" s="677"/>
      <c r="BB37" s="677"/>
      <c r="BC37" s="678"/>
      <c r="BD37" s="678"/>
      <c r="BE37" s="677"/>
      <c r="BF37" s="677"/>
      <c r="BG37" s="677"/>
      <c r="BH37" s="677"/>
      <c r="BI37" s="677"/>
      <c r="BJ37" s="678"/>
      <c r="BK37" s="678"/>
      <c r="BL37" s="677"/>
      <c r="BM37" s="677"/>
      <c r="BN37" s="677"/>
      <c r="BO37" s="677"/>
      <c r="BP37" s="677"/>
      <c r="BQ37" s="680"/>
      <c r="BR37" s="680"/>
      <c r="BS37" s="677"/>
      <c r="BT37" s="677"/>
      <c r="BU37" s="677"/>
      <c r="BV37" s="677"/>
      <c r="BW37" s="677"/>
      <c r="BX37" s="680"/>
      <c r="BY37" s="680"/>
      <c r="BZ37" s="677"/>
      <c r="CA37" s="677"/>
      <c r="CB37" s="677"/>
      <c r="CC37" s="677"/>
      <c r="CD37" s="677"/>
      <c r="CE37" s="680"/>
      <c r="CF37" s="680"/>
      <c r="CG37" s="677"/>
      <c r="CH37" s="677"/>
      <c r="CI37" s="677"/>
      <c r="CJ37" s="677"/>
      <c r="CK37" s="677"/>
      <c r="CL37" s="680"/>
      <c r="CM37" s="680"/>
    </row>
    <row r="38" spans="1:91" s="676" customFormat="1" hidden="1">
      <c r="A38" s="654" t="str">
        <f>'MTG RTG September 2019'!A26</f>
        <v>From 09.09.2019</v>
      </c>
      <c r="B38" s="655" t="s">
        <v>49</v>
      </c>
      <c r="C38" s="656" t="str">
        <f>'MTG RTG September 2019'!C26</f>
        <v>Nova TV</v>
      </c>
      <c r="D38" s="657" t="str">
        <f>'MTG RTG September 2019'!D26</f>
        <v>Late News</v>
      </c>
      <c r="E38" s="658" t="str">
        <f>'MTG RTG September 2019'!E26</f>
        <v>Mo-Fr</v>
      </c>
      <c r="F38" s="659">
        <f>'MTG RTG September 2019'!F26</f>
        <v>0.95833333333333315</v>
      </c>
      <c r="G38" s="658" t="str">
        <f>'MTG RTG September 2019'!G26</f>
        <v>PT</v>
      </c>
      <c r="H38" s="660">
        <f ca="1">SUMIF('MTG RTG September 2019'!$H$3:$M$4,$AA$9,'MTG RTG September 2019'!$H26:$M26)</f>
        <v>4</v>
      </c>
      <c r="I38" s="661">
        <f t="shared" ca="1" si="1"/>
        <v>0</v>
      </c>
      <c r="J38" s="662">
        <f t="shared" ca="1" si="2"/>
        <v>0</v>
      </c>
      <c r="K38" s="663">
        <f t="shared" ca="1" si="3"/>
        <v>0</v>
      </c>
      <c r="L38" s="663">
        <f t="shared" ca="1" si="4"/>
        <v>0</v>
      </c>
      <c r="M38" s="665">
        <f t="shared" si="5"/>
        <v>0</v>
      </c>
      <c r="N38" s="665">
        <f t="shared" si="6"/>
        <v>0</v>
      </c>
      <c r="O38" s="665">
        <f t="shared" si="7"/>
        <v>0</v>
      </c>
      <c r="P38" s="665">
        <f t="shared" si="8"/>
        <v>0</v>
      </c>
      <c r="Q38" s="665"/>
      <c r="R38" s="665">
        <f t="shared" si="9"/>
        <v>0</v>
      </c>
      <c r="S38" s="665">
        <f t="shared" si="10"/>
        <v>0</v>
      </c>
      <c r="T38" s="666">
        <f t="shared" ca="1" si="19"/>
        <v>0</v>
      </c>
      <c r="U38" s="667">
        <f t="shared" ca="1" si="11"/>
        <v>0</v>
      </c>
      <c r="V38" s="667">
        <f t="shared" ca="1" si="12"/>
        <v>0</v>
      </c>
      <c r="W38" s="667">
        <f t="shared" ca="1" si="13"/>
        <v>0</v>
      </c>
      <c r="X38" s="667">
        <f t="shared" ca="1" si="14"/>
        <v>0</v>
      </c>
      <c r="Y38" s="667">
        <f t="shared" ca="1" si="15"/>
        <v>0</v>
      </c>
      <c r="Z38" s="667">
        <f t="shared" ca="1" si="16"/>
        <v>0</v>
      </c>
      <c r="AA38" s="668">
        <f t="shared" ca="1" si="18"/>
        <v>0</v>
      </c>
      <c r="AB38" s="669"/>
      <c r="AC38" s="679"/>
      <c r="AD38" s="677"/>
      <c r="AE38" s="677"/>
      <c r="AF38" s="677"/>
      <c r="AG38" s="677"/>
      <c r="AH38" s="678"/>
      <c r="AI38" s="678"/>
      <c r="AJ38" s="677"/>
      <c r="AK38" s="677"/>
      <c r="AL38" s="677"/>
      <c r="AM38" s="677"/>
      <c r="AN38" s="677"/>
      <c r="AO38" s="678"/>
      <c r="AP38" s="678"/>
      <c r="AQ38" s="677"/>
      <c r="AR38" s="677"/>
      <c r="AS38" s="677"/>
      <c r="AT38" s="677"/>
      <c r="AU38" s="677"/>
      <c r="AV38" s="678"/>
      <c r="AW38" s="678"/>
      <c r="AX38" s="677"/>
      <c r="AY38" s="677"/>
      <c r="AZ38" s="677"/>
      <c r="BA38" s="677"/>
      <c r="BB38" s="677"/>
      <c r="BC38" s="678"/>
      <c r="BD38" s="678"/>
      <c r="BE38" s="677"/>
      <c r="BF38" s="677"/>
      <c r="BG38" s="677"/>
      <c r="BH38" s="677"/>
      <c r="BI38" s="677"/>
      <c r="BJ38" s="678"/>
      <c r="BK38" s="678"/>
      <c r="BL38" s="677"/>
      <c r="BM38" s="677"/>
      <c r="BN38" s="677"/>
      <c r="BO38" s="677"/>
      <c r="BP38" s="677"/>
      <c r="BQ38" s="680"/>
      <c r="BR38" s="680"/>
      <c r="BS38" s="677"/>
      <c r="BT38" s="677"/>
      <c r="BU38" s="677"/>
      <c r="BV38" s="677"/>
      <c r="BW38" s="677"/>
      <c r="BX38" s="680"/>
      <c r="BY38" s="680"/>
      <c r="BZ38" s="677"/>
      <c r="CA38" s="677"/>
      <c r="CB38" s="677"/>
      <c r="CC38" s="677"/>
      <c r="CD38" s="677"/>
      <c r="CE38" s="680"/>
      <c r="CF38" s="680"/>
      <c r="CG38" s="677"/>
      <c r="CH38" s="677"/>
      <c r="CI38" s="677"/>
      <c r="CJ38" s="677"/>
      <c r="CK38" s="677"/>
      <c r="CL38" s="680"/>
      <c r="CM38" s="680"/>
    </row>
    <row r="39" spans="1:91" s="676" customFormat="1" hidden="1">
      <c r="A39" s="654">
        <f>'MTG RTG September 2019'!A27</f>
        <v>0</v>
      </c>
      <c r="B39" s="655"/>
      <c r="C39" s="656" t="str">
        <f>'MTG RTG September 2019'!C27</f>
        <v>Nova TV</v>
      </c>
      <c r="D39" s="657" t="str">
        <f>'MTG RTG September 2019'!D27</f>
        <v>Series</v>
      </c>
      <c r="E39" s="658" t="str">
        <f>'MTG RTG September 2019'!E27</f>
        <v>Mo-Fr</v>
      </c>
      <c r="F39" s="659">
        <f>'MTG RTG September 2019'!F27</f>
        <v>0.97916666666666663</v>
      </c>
      <c r="G39" s="658" t="str">
        <f>'MTG RTG September 2019'!G27</f>
        <v>PT</v>
      </c>
      <c r="H39" s="660">
        <f ca="1">SUMIF('MTG RTG September 2019'!$H$3:$M$4,$AA$9,'MTG RTG September 2019'!$H27:$M27)</f>
        <v>2.2000000000000002</v>
      </c>
      <c r="I39" s="661">
        <f t="shared" ca="1" si="1"/>
        <v>0</v>
      </c>
      <c r="J39" s="662">
        <f t="shared" ca="1" si="2"/>
        <v>0</v>
      </c>
      <c r="K39" s="663">
        <f t="shared" ca="1" si="3"/>
        <v>0</v>
      </c>
      <c r="L39" s="663">
        <f t="shared" ca="1" si="4"/>
        <v>0</v>
      </c>
      <c r="M39" s="665">
        <f t="shared" si="5"/>
        <v>0</v>
      </c>
      <c r="N39" s="665">
        <f t="shared" si="6"/>
        <v>0</v>
      </c>
      <c r="O39" s="665">
        <f t="shared" si="7"/>
        <v>0</v>
      </c>
      <c r="P39" s="665">
        <f t="shared" si="8"/>
        <v>0</v>
      </c>
      <c r="Q39" s="665"/>
      <c r="R39" s="665">
        <f t="shared" si="9"/>
        <v>0</v>
      </c>
      <c r="S39" s="665">
        <f t="shared" si="10"/>
        <v>0</v>
      </c>
      <c r="T39" s="666">
        <f t="shared" ca="1" si="19"/>
        <v>0</v>
      </c>
      <c r="U39" s="667">
        <f t="shared" ca="1" si="11"/>
        <v>0</v>
      </c>
      <c r="V39" s="667">
        <f t="shared" ca="1" si="12"/>
        <v>0</v>
      </c>
      <c r="W39" s="667">
        <f t="shared" ca="1" si="13"/>
        <v>0</v>
      </c>
      <c r="X39" s="667">
        <f t="shared" ca="1" si="14"/>
        <v>0</v>
      </c>
      <c r="Y39" s="667">
        <f t="shared" ca="1" si="15"/>
        <v>0</v>
      </c>
      <c r="Z39" s="667">
        <f t="shared" ca="1" si="16"/>
        <v>0</v>
      </c>
      <c r="AA39" s="668">
        <f t="shared" ca="1" si="18"/>
        <v>0</v>
      </c>
      <c r="AB39" s="669"/>
      <c r="AC39" s="679"/>
      <c r="AD39" s="677"/>
      <c r="AE39" s="677"/>
      <c r="AF39" s="677"/>
      <c r="AG39" s="677"/>
      <c r="AH39" s="678"/>
      <c r="AI39" s="678"/>
      <c r="AJ39" s="677"/>
      <c r="AK39" s="677"/>
      <c r="AL39" s="677"/>
      <c r="AM39" s="677"/>
      <c r="AN39" s="677"/>
      <c r="AO39" s="678"/>
      <c r="AP39" s="678"/>
      <c r="AQ39" s="677"/>
      <c r="AR39" s="677"/>
      <c r="AS39" s="677"/>
      <c r="AT39" s="677"/>
      <c r="AU39" s="677"/>
      <c r="AV39" s="678"/>
      <c r="AW39" s="678"/>
      <c r="AX39" s="677"/>
      <c r="AY39" s="677"/>
      <c r="AZ39" s="677"/>
      <c r="BA39" s="677"/>
      <c r="BB39" s="677"/>
      <c r="BC39" s="678"/>
      <c r="BD39" s="678"/>
      <c r="BE39" s="677"/>
      <c r="BF39" s="677"/>
      <c r="BG39" s="677"/>
      <c r="BH39" s="677"/>
      <c r="BI39" s="677"/>
      <c r="BJ39" s="678"/>
      <c r="BK39" s="678"/>
      <c r="BL39" s="677"/>
      <c r="BM39" s="677"/>
      <c r="BN39" s="677"/>
      <c r="BO39" s="677"/>
      <c r="BP39" s="677"/>
      <c r="BQ39" s="680"/>
      <c r="BR39" s="680"/>
      <c r="BS39" s="677"/>
      <c r="BT39" s="677"/>
      <c r="BU39" s="677"/>
      <c r="BV39" s="677"/>
      <c r="BW39" s="677"/>
      <c r="BX39" s="680"/>
      <c r="BY39" s="680"/>
      <c r="BZ39" s="677"/>
      <c r="CA39" s="677"/>
      <c r="CB39" s="677"/>
      <c r="CC39" s="677"/>
      <c r="CD39" s="677"/>
      <c r="CE39" s="680"/>
      <c r="CF39" s="680"/>
      <c r="CG39" s="677"/>
      <c r="CH39" s="677"/>
      <c r="CI39" s="677"/>
      <c r="CJ39" s="677"/>
      <c r="CK39" s="677"/>
      <c r="CL39" s="680"/>
      <c r="CM39" s="680"/>
    </row>
    <row r="40" spans="1:91" s="676" customFormat="1" hidden="1">
      <c r="A40" s="654">
        <f>'MTG RTG September 2019'!A28</f>
        <v>0</v>
      </c>
      <c r="B40" s="655"/>
      <c r="C40" s="656" t="str">
        <f>'MTG RTG September 2019'!C28</f>
        <v>Nova TV</v>
      </c>
      <c r="D40" s="657" t="str">
        <f>'MTG RTG September 2019'!D28</f>
        <v>Series</v>
      </c>
      <c r="E40" s="658" t="str">
        <f>'MTG RTG September 2019'!E28</f>
        <v>Mo-Fr</v>
      </c>
      <c r="F40" s="659">
        <f>'MTG RTG September 2019'!F28</f>
        <v>2.0833333333333332E-2</v>
      </c>
      <c r="G40" s="658" t="str">
        <f>'MTG RTG September 2019'!G28</f>
        <v>NPT</v>
      </c>
      <c r="H40" s="660">
        <f ca="1">SUMIF('MTG RTG September 2019'!$H$3:$M$4,$AA$9,'MTG RTG September 2019'!$H28:$M28)</f>
        <v>1.2</v>
      </c>
      <c r="I40" s="661">
        <f t="shared" ca="1" si="1"/>
        <v>0</v>
      </c>
      <c r="J40" s="662">
        <f t="shared" ca="1" si="2"/>
        <v>0</v>
      </c>
      <c r="K40" s="663">
        <f t="shared" ca="1" si="3"/>
        <v>0</v>
      </c>
      <c r="L40" s="663">
        <f t="shared" ca="1" si="4"/>
        <v>0</v>
      </c>
      <c r="M40" s="665">
        <f t="shared" si="5"/>
        <v>0</v>
      </c>
      <c r="N40" s="665">
        <f t="shared" si="6"/>
        <v>0</v>
      </c>
      <c r="O40" s="665">
        <f t="shared" si="7"/>
        <v>0</v>
      </c>
      <c r="P40" s="665">
        <f t="shared" si="8"/>
        <v>0</v>
      </c>
      <c r="Q40" s="665"/>
      <c r="R40" s="665">
        <f t="shared" si="9"/>
        <v>0</v>
      </c>
      <c r="S40" s="665">
        <f t="shared" si="10"/>
        <v>0</v>
      </c>
      <c r="T40" s="666">
        <f t="shared" ca="1" si="19"/>
        <v>0</v>
      </c>
      <c r="U40" s="667">
        <f t="shared" ca="1" si="11"/>
        <v>0</v>
      </c>
      <c r="V40" s="667">
        <f t="shared" ca="1" si="12"/>
        <v>0</v>
      </c>
      <c r="W40" s="667">
        <f t="shared" ca="1" si="13"/>
        <v>0</v>
      </c>
      <c r="X40" s="667">
        <f t="shared" ca="1" si="14"/>
        <v>0</v>
      </c>
      <c r="Y40" s="667">
        <f t="shared" ca="1" si="15"/>
        <v>0</v>
      </c>
      <c r="Z40" s="667">
        <f t="shared" ca="1" si="16"/>
        <v>0</v>
      </c>
      <c r="AA40" s="668">
        <f t="shared" ca="1" si="18"/>
        <v>0</v>
      </c>
      <c r="AB40" s="669"/>
      <c r="AC40" s="679"/>
      <c r="AD40" s="677"/>
      <c r="AE40" s="677"/>
      <c r="AF40" s="677"/>
      <c r="AG40" s="677"/>
      <c r="AH40" s="678"/>
      <c r="AI40" s="678"/>
      <c r="AJ40" s="677"/>
      <c r="AK40" s="677"/>
      <c r="AL40" s="677"/>
      <c r="AM40" s="677"/>
      <c r="AN40" s="677"/>
      <c r="AO40" s="678"/>
      <c r="AP40" s="678"/>
      <c r="AQ40" s="677"/>
      <c r="AR40" s="677"/>
      <c r="AS40" s="677"/>
      <c r="AT40" s="677"/>
      <c r="AU40" s="677"/>
      <c r="AV40" s="678"/>
      <c r="AW40" s="678"/>
      <c r="AX40" s="677"/>
      <c r="AY40" s="677"/>
      <c r="AZ40" s="677"/>
      <c r="BA40" s="677"/>
      <c r="BB40" s="677"/>
      <c r="BC40" s="678"/>
      <c r="BD40" s="678"/>
      <c r="BE40" s="677"/>
      <c r="BF40" s="677"/>
      <c r="BG40" s="677"/>
      <c r="BH40" s="677"/>
      <c r="BI40" s="677"/>
      <c r="BJ40" s="678"/>
      <c r="BK40" s="678"/>
      <c r="BL40" s="677"/>
      <c r="BM40" s="677"/>
      <c r="BN40" s="677"/>
      <c r="BO40" s="677"/>
      <c r="BP40" s="677"/>
      <c r="BQ40" s="680"/>
      <c r="BR40" s="680"/>
      <c r="BS40" s="677"/>
      <c r="BT40" s="677"/>
      <c r="BU40" s="677"/>
      <c r="BV40" s="677"/>
      <c r="BW40" s="677"/>
      <c r="BX40" s="680"/>
      <c r="BY40" s="680"/>
      <c r="BZ40" s="677"/>
      <c r="CA40" s="677"/>
      <c r="CB40" s="677"/>
      <c r="CC40" s="677"/>
      <c r="CD40" s="677"/>
      <c r="CE40" s="680"/>
      <c r="CF40" s="680"/>
      <c r="CG40" s="677"/>
      <c r="CH40" s="677"/>
      <c r="CI40" s="677"/>
      <c r="CJ40" s="677"/>
      <c r="CK40" s="677"/>
      <c r="CL40" s="680"/>
      <c r="CM40" s="680"/>
    </row>
    <row r="41" spans="1:91" s="676" customFormat="1" hidden="1">
      <c r="A41" s="654">
        <f>'MTG RTG September 2019'!A29</f>
        <v>0</v>
      </c>
      <c r="B41" s="655"/>
      <c r="C41" s="656" t="str">
        <f>'MTG RTG September 2019'!C29</f>
        <v>Nova TV</v>
      </c>
      <c r="D41" s="657" t="str">
        <f>'MTG RTG September 2019'!D29</f>
        <v>Series</v>
      </c>
      <c r="E41" s="658" t="str">
        <f>'MTG RTG September 2019'!E29</f>
        <v>Sa</v>
      </c>
      <c r="F41" s="659">
        <f>'MTG RTG September 2019'!F29</f>
        <v>0.29166666666666669</v>
      </c>
      <c r="G41" s="658" t="str">
        <f>'MTG RTG September 2019'!G29</f>
        <v>NPT</v>
      </c>
      <c r="H41" s="660">
        <f ca="1">SUMIF('MTG RTG September 2019'!$H$3:$M$4,$AA$9,'MTG RTG September 2019'!$H29:$M29)</f>
        <v>0.5</v>
      </c>
      <c r="I41" s="661">
        <f t="shared" ca="1" si="1"/>
        <v>0</v>
      </c>
      <c r="J41" s="662">
        <f t="shared" ca="1" si="2"/>
        <v>0</v>
      </c>
      <c r="K41" s="663">
        <f t="shared" ca="1" si="3"/>
        <v>0</v>
      </c>
      <c r="L41" s="663">
        <f t="shared" ca="1" si="4"/>
        <v>0</v>
      </c>
      <c r="M41" s="665">
        <f t="shared" si="5"/>
        <v>0</v>
      </c>
      <c r="N41" s="665">
        <f t="shared" si="6"/>
        <v>0</v>
      </c>
      <c r="O41" s="665">
        <f t="shared" si="7"/>
        <v>0</v>
      </c>
      <c r="P41" s="665">
        <f t="shared" si="8"/>
        <v>0</v>
      </c>
      <c r="Q41" s="665"/>
      <c r="R41" s="665">
        <f t="shared" si="9"/>
        <v>0</v>
      </c>
      <c r="S41" s="665">
        <f t="shared" si="10"/>
        <v>0</v>
      </c>
      <c r="T41" s="666">
        <f t="shared" ca="1" si="19"/>
        <v>0</v>
      </c>
      <c r="U41" s="667">
        <f t="shared" ca="1" si="11"/>
        <v>0</v>
      </c>
      <c r="V41" s="667">
        <f t="shared" ca="1" si="12"/>
        <v>0</v>
      </c>
      <c r="W41" s="667">
        <f t="shared" ca="1" si="13"/>
        <v>0</v>
      </c>
      <c r="X41" s="667">
        <f t="shared" ca="1" si="14"/>
        <v>0</v>
      </c>
      <c r="Y41" s="667">
        <f t="shared" ca="1" si="15"/>
        <v>0</v>
      </c>
      <c r="Z41" s="667">
        <f t="shared" ca="1" si="16"/>
        <v>0</v>
      </c>
      <c r="AA41" s="668">
        <f t="shared" ca="1" si="18"/>
        <v>0</v>
      </c>
      <c r="AB41" s="669"/>
      <c r="AC41" s="679"/>
      <c r="AD41" s="677"/>
      <c r="AE41" s="677"/>
      <c r="AF41" s="677"/>
      <c r="AG41" s="677"/>
      <c r="AH41" s="678"/>
      <c r="AI41" s="678"/>
      <c r="AJ41" s="677"/>
      <c r="AK41" s="677"/>
      <c r="AL41" s="677"/>
      <c r="AM41" s="677"/>
      <c r="AN41" s="677"/>
      <c r="AO41" s="678"/>
      <c r="AP41" s="678"/>
      <c r="AQ41" s="677"/>
      <c r="AR41" s="677"/>
      <c r="AS41" s="677"/>
      <c r="AT41" s="677"/>
      <c r="AU41" s="677"/>
      <c r="AV41" s="678"/>
      <c r="AW41" s="678"/>
      <c r="AX41" s="677"/>
      <c r="AY41" s="677"/>
      <c r="AZ41" s="677"/>
      <c r="BA41" s="677"/>
      <c r="BB41" s="677"/>
      <c r="BC41" s="678"/>
      <c r="BD41" s="678"/>
      <c r="BE41" s="677"/>
      <c r="BF41" s="677"/>
      <c r="BG41" s="677"/>
      <c r="BH41" s="677"/>
      <c r="BI41" s="677"/>
      <c r="BJ41" s="678"/>
      <c r="BK41" s="678"/>
      <c r="BL41" s="677"/>
      <c r="BM41" s="677"/>
      <c r="BN41" s="677"/>
      <c r="BO41" s="677"/>
      <c r="BP41" s="677"/>
      <c r="BQ41" s="680"/>
      <c r="BR41" s="680"/>
      <c r="BS41" s="677"/>
      <c r="BT41" s="677"/>
      <c r="BU41" s="677"/>
      <c r="BV41" s="677"/>
      <c r="BW41" s="677"/>
      <c r="BX41" s="680"/>
      <c r="BY41" s="680"/>
      <c r="BZ41" s="677"/>
      <c r="CA41" s="677"/>
      <c r="CB41" s="677"/>
      <c r="CC41" s="677"/>
      <c r="CD41" s="677"/>
      <c r="CE41" s="680"/>
      <c r="CF41" s="680"/>
      <c r="CG41" s="677"/>
      <c r="CH41" s="677"/>
      <c r="CI41" s="677"/>
      <c r="CJ41" s="677"/>
      <c r="CK41" s="677"/>
      <c r="CL41" s="680"/>
      <c r="CM41" s="680"/>
    </row>
    <row r="42" spans="1:91" s="676" customFormat="1" hidden="1">
      <c r="A42" s="654">
        <f>'MTG RTG September 2019'!A30</f>
        <v>0</v>
      </c>
      <c r="B42" s="655"/>
      <c r="C42" s="656" t="str">
        <f>'MTG RTG September 2019'!C30</f>
        <v>Nova TV</v>
      </c>
      <c r="D42" s="657" t="str">
        <f>'MTG RTG September 2019'!D30</f>
        <v>Wake Up</v>
      </c>
      <c r="E42" s="658" t="str">
        <f>'MTG RTG September 2019'!E30</f>
        <v>Sa</v>
      </c>
      <c r="F42" s="659">
        <f>'MTG RTG September 2019'!F30</f>
        <v>0.3298611111111111</v>
      </c>
      <c r="G42" s="658" t="str">
        <f>'MTG RTG September 2019'!G30</f>
        <v>NPT</v>
      </c>
      <c r="H42" s="660">
        <f ca="1">SUMIF('MTG RTG September 2019'!$H$3:$M$4,$AA$9,'MTG RTG September 2019'!$H30:$M30)</f>
        <v>1.7000000000000002</v>
      </c>
      <c r="I42" s="661">
        <f t="shared" ca="1" si="1"/>
        <v>0</v>
      </c>
      <c r="J42" s="662">
        <f t="shared" ca="1" si="2"/>
        <v>0</v>
      </c>
      <c r="K42" s="663">
        <f t="shared" ca="1" si="3"/>
        <v>0</v>
      </c>
      <c r="L42" s="663">
        <f t="shared" ca="1" si="4"/>
        <v>0</v>
      </c>
      <c r="M42" s="665">
        <f t="shared" si="5"/>
        <v>0</v>
      </c>
      <c r="N42" s="665">
        <f t="shared" si="6"/>
        <v>0</v>
      </c>
      <c r="O42" s="665">
        <f t="shared" si="7"/>
        <v>0</v>
      </c>
      <c r="P42" s="665">
        <f t="shared" si="8"/>
        <v>0</v>
      </c>
      <c r="Q42" s="665"/>
      <c r="R42" s="665">
        <f t="shared" si="9"/>
        <v>0</v>
      </c>
      <c r="S42" s="665">
        <f t="shared" si="10"/>
        <v>0</v>
      </c>
      <c r="T42" s="666">
        <f t="shared" ca="1" si="19"/>
        <v>0</v>
      </c>
      <c r="U42" s="667">
        <f t="shared" ca="1" si="11"/>
        <v>0</v>
      </c>
      <c r="V42" s="667">
        <f t="shared" ca="1" si="12"/>
        <v>0</v>
      </c>
      <c r="W42" s="667">
        <f t="shared" ca="1" si="13"/>
        <v>0</v>
      </c>
      <c r="X42" s="667">
        <f t="shared" ca="1" si="14"/>
        <v>0</v>
      </c>
      <c r="Y42" s="667">
        <f t="shared" ca="1" si="15"/>
        <v>0</v>
      </c>
      <c r="Z42" s="667">
        <f t="shared" ca="1" si="16"/>
        <v>0</v>
      </c>
      <c r="AA42" s="668">
        <f t="shared" ca="1" si="18"/>
        <v>0</v>
      </c>
      <c r="AB42" s="669"/>
      <c r="AC42" s="679"/>
      <c r="AD42" s="677"/>
      <c r="AE42" s="677"/>
      <c r="AF42" s="677"/>
      <c r="AG42" s="677"/>
      <c r="AH42" s="678"/>
      <c r="AI42" s="678"/>
      <c r="AJ42" s="677"/>
      <c r="AK42" s="677"/>
      <c r="AL42" s="677"/>
      <c r="AM42" s="677"/>
      <c r="AN42" s="677"/>
      <c r="AO42" s="678"/>
      <c r="AP42" s="678"/>
      <c r="AQ42" s="677"/>
      <c r="AR42" s="677"/>
      <c r="AS42" s="677"/>
      <c r="AT42" s="677"/>
      <c r="AU42" s="677"/>
      <c r="AV42" s="678"/>
      <c r="AW42" s="678"/>
      <c r="AX42" s="677"/>
      <c r="AY42" s="677"/>
      <c r="AZ42" s="677"/>
      <c r="BA42" s="677"/>
      <c r="BB42" s="677"/>
      <c r="BC42" s="678"/>
      <c r="BD42" s="678"/>
      <c r="BE42" s="677"/>
      <c r="BF42" s="677"/>
      <c r="BG42" s="677"/>
      <c r="BH42" s="677"/>
      <c r="BI42" s="677"/>
      <c r="BJ42" s="678"/>
      <c r="BK42" s="678"/>
      <c r="BL42" s="677"/>
      <c r="BM42" s="677"/>
      <c r="BN42" s="677"/>
      <c r="BO42" s="677"/>
      <c r="BP42" s="677"/>
      <c r="BQ42" s="680"/>
      <c r="BR42" s="680"/>
      <c r="BS42" s="677"/>
      <c r="BT42" s="677"/>
      <c r="BU42" s="677"/>
      <c r="BV42" s="677"/>
      <c r="BW42" s="677"/>
      <c r="BX42" s="680"/>
      <c r="BY42" s="680"/>
      <c r="BZ42" s="677"/>
      <c r="CA42" s="677"/>
      <c r="CB42" s="677"/>
      <c r="CC42" s="677"/>
      <c r="CD42" s="677"/>
      <c r="CE42" s="680"/>
      <c r="CF42" s="680"/>
      <c r="CG42" s="677"/>
      <c r="CH42" s="677"/>
      <c r="CI42" s="677"/>
      <c r="CJ42" s="677"/>
      <c r="CK42" s="677"/>
      <c r="CL42" s="680"/>
      <c r="CM42" s="680"/>
    </row>
    <row r="43" spans="1:91" s="676" customFormat="1" hidden="1">
      <c r="A43" s="654">
        <f>'MTG RTG September 2019'!A31</f>
        <v>0</v>
      </c>
      <c r="B43" s="655"/>
      <c r="C43" s="656" t="str">
        <f>'MTG RTG September 2019'!C31</f>
        <v>Nova TV</v>
      </c>
      <c r="D43" s="657" t="str">
        <f>'MTG RTG September 2019'!D31</f>
        <v>Court Show</v>
      </c>
      <c r="E43" s="658" t="str">
        <f>'MTG RTG September 2019'!E31</f>
        <v>Sa</v>
      </c>
      <c r="F43" s="659">
        <f>'MTG RTG September 2019'!F31</f>
        <v>0.45833333333333331</v>
      </c>
      <c r="G43" s="658" t="str">
        <f>'MTG RTG September 2019'!G31</f>
        <v>NPT</v>
      </c>
      <c r="H43" s="660">
        <f ca="1">SUMIF('MTG RTG September 2019'!$H$3:$M$4,$AA$9,'MTG RTG September 2019'!$H31:$M31)</f>
        <v>1.8</v>
      </c>
      <c r="I43" s="661">
        <f t="shared" ca="1" si="1"/>
        <v>0</v>
      </c>
      <c r="J43" s="662">
        <f t="shared" ca="1" si="2"/>
        <v>0</v>
      </c>
      <c r="K43" s="663">
        <f t="shared" ca="1" si="3"/>
        <v>0</v>
      </c>
      <c r="L43" s="663">
        <f t="shared" ca="1" si="4"/>
        <v>0</v>
      </c>
      <c r="M43" s="665">
        <f t="shared" si="5"/>
        <v>0</v>
      </c>
      <c r="N43" s="665">
        <f t="shared" si="6"/>
        <v>0</v>
      </c>
      <c r="O43" s="665">
        <f t="shared" si="7"/>
        <v>0</v>
      </c>
      <c r="P43" s="665">
        <f t="shared" si="8"/>
        <v>0</v>
      </c>
      <c r="Q43" s="665"/>
      <c r="R43" s="665">
        <f t="shared" si="9"/>
        <v>0</v>
      </c>
      <c r="S43" s="665">
        <f t="shared" si="10"/>
        <v>0</v>
      </c>
      <c r="T43" s="666">
        <f t="shared" ca="1" si="19"/>
        <v>0</v>
      </c>
      <c r="U43" s="667">
        <f t="shared" ca="1" si="11"/>
        <v>0</v>
      </c>
      <c r="V43" s="667">
        <f t="shared" ca="1" si="12"/>
        <v>0</v>
      </c>
      <c r="W43" s="667">
        <f t="shared" ca="1" si="13"/>
        <v>0</v>
      </c>
      <c r="X43" s="667">
        <f t="shared" ca="1" si="14"/>
        <v>0</v>
      </c>
      <c r="Y43" s="667">
        <f t="shared" ca="1" si="15"/>
        <v>0</v>
      </c>
      <c r="Z43" s="667">
        <f t="shared" ca="1" si="16"/>
        <v>0</v>
      </c>
      <c r="AA43" s="668">
        <f t="shared" ca="1" si="18"/>
        <v>0</v>
      </c>
      <c r="AB43" s="669"/>
      <c r="AC43" s="679"/>
      <c r="AD43" s="677"/>
      <c r="AE43" s="677"/>
      <c r="AF43" s="677"/>
      <c r="AG43" s="677"/>
      <c r="AH43" s="678"/>
      <c r="AI43" s="678"/>
      <c r="AJ43" s="677"/>
      <c r="AK43" s="677"/>
      <c r="AL43" s="677"/>
      <c r="AM43" s="677"/>
      <c r="AN43" s="677"/>
      <c r="AO43" s="678"/>
      <c r="AP43" s="678"/>
      <c r="AQ43" s="677"/>
      <c r="AR43" s="677"/>
      <c r="AS43" s="677"/>
      <c r="AT43" s="677"/>
      <c r="AU43" s="677"/>
      <c r="AV43" s="678"/>
      <c r="AW43" s="678"/>
      <c r="AX43" s="677"/>
      <c r="AY43" s="677"/>
      <c r="AZ43" s="677"/>
      <c r="BA43" s="677"/>
      <c r="BB43" s="677"/>
      <c r="BC43" s="678"/>
      <c r="BD43" s="678"/>
      <c r="BE43" s="677"/>
      <c r="BF43" s="677"/>
      <c r="BG43" s="677"/>
      <c r="BH43" s="677"/>
      <c r="BI43" s="677"/>
      <c r="BJ43" s="678"/>
      <c r="BK43" s="678"/>
      <c r="BL43" s="677"/>
      <c r="BM43" s="677"/>
      <c r="BN43" s="677"/>
      <c r="BO43" s="677"/>
      <c r="BP43" s="677"/>
      <c r="BQ43" s="680"/>
      <c r="BR43" s="680"/>
      <c r="BS43" s="677"/>
      <c r="BT43" s="677"/>
      <c r="BU43" s="677"/>
      <c r="BV43" s="677"/>
      <c r="BW43" s="677"/>
      <c r="BX43" s="680"/>
      <c r="BY43" s="680"/>
      <c r="BZ43" s="677"/>
      <c r="CA43" s="677"/>
      <c r="CB43" s="677"/>
      <c r="CC43" s="677"/>
      <c r="CD43" s="677"/>
      <c r="CE43" s="680"/>
      <c r="CF43" s="680"/>
      <c r="CG43" s="677"/>
      <c r="CH43" s="677"/>
      <c r="CI43" s="677"/>
      <c r="CJ43" s="677"/>
      <c r="CK43" s="677"/>
      <c r="CL43" s="680"/>
      <c r="CM43" s="680"/>
    </row>
    <row r="44" spans="1:91" s="676" customFormat="1" hidden="1">
      <c r="A44" s="654">
        <f>'MTG RTG September 2019'!A32</f>
        <v>0</v>
      </c>
      <c r="B44" s="655"/>
      <c r="C44" s="656" t="str">
        <f>'MTG RTG September 2019'!C32</f>
        <v>Nova TV</v>
      </c>
      <c r="D44" s="657" t="str">
        <f>'MTG RTG September 2019'!D32</f>
        <v>News</v>
      </c>
      <c r="E44" s="658" t="str">
        <f>'MTG RTG September 2019'!E32</f>
        <v>Sa</v>
      </c>
      <c r="F44" s="659">
        <f>'MTG RTG September 2019'!F32</f>
        <v>0.5</v>
      </c>
      <c r="G44" s="658" t="str">
        <f>'MTG RTG September 2019'!G32</f>
        <v>NPT</v>
      </c>
      <c r="H44" s="660">
        <f ca="1">SUMIF('MTG RTG September 2019'!$H$3:$M$4,$AA$9,'MTG RTG September 2019'!$H32:$M32)</f>
        <v>1.8</v>
      </c>
      <c r="I44" s="661">
        <f t="shared" ca="1" si="1"/>
        <v>0</v>
      </c>
      <c r="J44" s="662">
        <f t="shared" ca="1" si="2"/>
        <v>0</v>
      </c>
      <c r="K44" s="663">
        <f t="shared" ca="1" si="3"/>
        <v>0</v>
      </c>
      <c r="L44" s="663">
        <f t="shared" ca="1" si="4"/>
        <v>0</v>
      </c>
      <c r="M44" s="665">
        <f t="shared" si="5"/>
        <v>0</v>
      </c>
      <c r="N44" s="665">
        <f t="shared" si="6"/>
        <v>0</v>
      </c>
      <c r="O44" s="665">
        <f t="shared" si="7"/>
        <v>0</v>
      </c>
      <c r="P44" s="665">
        <f t="shared" si="8"/>
        <v>0</v>
      </c>
      <c r="Q44" s="665"/>
      <c r="R44" s="665">
        <f t="shared" si="9"/>
        <v>0</v>
      </c>
      <c r="S44" s="665">
        <f t="shared" si="10"/>
        <v>0</v>
      </c>
      <c r="T44" s="666">
        <f t="shared" ca="1" si="19"/>
        <v>0</v>
      </c>
      <c r="U44" s="667">
        <f t="shared" ca="1" si="11"/>
        <v>0</v>
      </c>
      <c r="V44" s="667">
        <f t="shared" ca="1" si="12"/>
        <v>0</v>
      </c>
      <c r="W44" s="667">
        <f t="shared" ca="1" si="13"/>
        <v>0</v>
      </c>
      <c r="X44" s="667">
        <f t="shared" ca="1" si="14"/>
        <v>0</v>
      </c>
      <c r="Y44" s="667">
        <f t="shared" ca="1" si="15"/>
        <v>0</v>
      </c>
      <c r="Z44" s="667">
        <f t="shared" ca="1" si="16"/>
        <v>0</v>
      </c>
      <c r="AA44" s="668">
        <f t="shared" ca="1" si="18"/>
        <v>0</v>
      </c>
      <c r="AB44" s="669"/>
      <c r="AC44" s="679"/>
      <c r="AD44" s="677"/>
      <c r="AE44" s="677"/>
      <c r="AF44" s="677"/>
      <c r="AG44" s="677"/>
      <c r="AH44" s="678"/>
      <c r="AI44" s="678"/>
      <c r="AJ44" s="677"/>
      <c r="AK44" s="677"/>
      <c r="AL44" s="677"/>
      <c r="AM44" s="677"/>
      <c r="AN44" s="677"/>
      <c r="AO44" s="678"/>
      <c r="AP44" s="678"/>
      <c r="AQ44" s="677"/>
      <c r="AR44" s="677"/>
      <c r="AS44" s="677"/>
      <c r="AT44" s="677"/>
      <c r="AU44" s="677"/>
      <c r="AV44" s="678"/>
      <c r="AW44" s="678"/>
      <c r="AX44" s="677"/>
      <c r="AY44" s="677"/>
      <c r="AZ44" s="677"/>
      <c r="BA44" s="677"/>
      <c r="BB44" s="677"/>
      <c r="BC44" s="678"/>
      <c r="BD44" s="678"/>
      <c r="BE44" s="677"/>
      <c r="BF44" s="677"/>
      <c r="BG44" s="677"/>
      <c r="BH44" s="677"/>
      <c r="BI44" s="677"/>
      <c r="BJ44" s="678"/>
      <c r="BK44" s="678"/>
      <c r="BL44" s="677"/>
      <c r="BM44" s="677"/>
      <c r="BN44" s="677"/>
      <c r="BO44" s="677"/>
      <c r="BP44" s="677"/>
      <c r="BQ44" s="680"/>
      <c r="BR44" s="680"/>
      <c r="BS44" s="677"/>
      <c r="BT44" s="677"/>
      <c r="BU44" s="677"/>
      <c r="BV44" s="677"/>
      <c r="BW44" s="677"/>
      <c r="BX44" s="680"/>
      <c r="BY44" s="680"/>
      <c r="BZ44" s="677"/>
      <c r="CA44" s="677"/>
      <c r="CB44" s="677"/>
      <c r="CC44" s="677"/>
      <c r="CD44" s="677"/>
      <c r="CE44" s="680"/>
      <c r="CF44" s="680"/>
      <c r="CG44" s="677"/>
      <c r="CH44" s="677"/>
      <c r="CI44" s="677"/>
      <c r="CJ44" s="677"/>
      <c r="CK44" s="677"/>
      <c r="CL44" s="680"/>
      <c r="CM44" s="680"/>
    </row>
    <row r="45" spans="1:91" s="676" customFormat="1" hidden="1">
      <c r="A45" s="654">
        <f>'MTG RTG September 2019'!A33</f>
        <v>0</v>
      </c>
      <c r="B45" s="655"/>
      <c r="C45" s="656" t="str">
        <f>'MTG RTG September 2019'!C33</f>
        <v>Nova TV</v>
      </c>
      <c r="D45" s="657" t="str">
        <f>'MTG RTG September 2019'!D33</f>
        <v>Temata Na Nova</v>
      </c>
      <c r="E45" s="658" t="str">
        <f>'MTG RTG September 2019'!E33</f>
        <v>Sa</v>
      </c>
      <c r="F45" s="659">
        <f>'MTG RTG September 2019'!F33</f>
        <v>0.52083333333333337</v>
      </c>
      <c r="G45" s="658" t="str">
        <f>'MTG RTG September 2019'!G33</f>
        <v>NPT</v>
      </c>
      <c r="H45" s="660">
        <f ca="1">SUMIF('MTG RTG September 2019'!$H$3:$M$4,$AA$9,'MTG RTG September 2019'!$H33:$M33)</f>
        <v>1.7000000000000002</v>
      </c>
      <c r="I45" s="661">
        <f t="shared" ca="1" si="1"/>
        <v>0</v>
      </c>
      <c r="J45" s="662">
        <f t="shared" ca="1" si="2"/>
        <v>0</v>
      </c>
      <c r="K45" s="663">
        <f t="shared" ca="1" si="3"/>
        <v>0</v>
      </c>
      <c r="L45" s="663">
        <f t="shared" ca="1" si="4"/>
        <v>0</v>
      </c>
      <c r="M45" s="665">
        <f t="shared" si="5"/>
        <v>0</v>
      </c>
      <c r="N45" s="665">
        <f t="shared" si="6"/>
        <v>0</v>
      </c>
      <c r="O45" s="665">
        <f t="shared" si="7"/>
        <v>0</v>
      </c>
      <c r="P45" s="665">
        <f t="shared" si="8"/>
        <v>0</v>
      </c>
      <c r="Q45" s="665"/>
      <c r="R45" s="665">
        <f t="shared" si="9"/>
        <v>0</v>
      </c>
      <c r="S45" s="665">
        <f t="shared" si="10"/>
        <v>0</v>
      </c>
      <c r="T45" s="666">
        <f t="shared" ca="1" si="19"/>
        <v>0</v>
      </c>
      <c r="U45" s="667">
        <f t="shared" ca="1" si="11"/>
        <v>0</v>
      </c>
      <c r="V45" s="667">
        <f t="shared" ca="1" si="12"/>
        <v>0</v>
      </c>
      <c r="W45" s="667">
        <f t="shared" ca="1" si="13"/>
        <v>0</v>
      </c>
      <c r="X45" s="667">
        <f t="shared" ca="1" si="14"/>
        <v>0</v>
      </c>
      <c r="Y45" s="667">
        <f t="shared" ca="1" si="15"/>
        <v>0</v>
      </c>
      <c r="Z45" s="667">
        <f t="shared" ca="1" si="16"/>
        <v>0</v>
      </c>
      <c r="AA45" s="668">
        <f t="shared" ca="1" si="18"/>
        <v>0</v>
      </c>
      <c r="AB45" s="669"/>
      <c r="AC45" s="679"/>
      <c r="AD45" s="677"/>
      <c r="AE45" s="677"/>
      <c r="AF45" s="677"/>
      <c r="AG45" s="677"/>
      <c r="AH45" s="678"/>
      <c r="AI45" s="678"/>
      <c r="AJ45" s="677"/>
      <c r="AK45" s="677"/>
      <c r="AL45" s="677"/>
      <c r="AM45" s="677"/>
      <c r="AN45" s="677"/>
      <c r="AO45" s="678"/>
      <c r="AP45" s="678"/>
      <c r="AQ45" s="677"/>
      <c r="AR45" s="677"/>
      <c r="AS45" s="677"/>
      <c r="AT45" s="677"/>
      <c r="AU45" s="677"/>
      <c r="AV45" s="678"/>
      <c r="AW45" s="678"/>
      <c r="AX45" s="677"/>
      <c r="AY45" s="677"/>
      <c r="AZ45" s="677"/>
      <c r="BA45" s="677"/>
      <c r="BB45" s="677"/>
      <c r="BC45" s="678"/>
      <c r="BD45" s="678"/>
      <c r="BE45" s="677"/>
      <c r="BF45" s="677"/>
      <c r="BG45" s="677"/>
      <c r="BH45" s="677"/>
      <c r="BI45" s="677"/>
      <c r="BJ45" s="678"/>
      <c r="BK45" s="678"/>
      <c r="BL45" s="677"/>
      <c r="BM45" s="677"/>
      <c r="BN45" s="677"/>
      <c r="BO45" s="677"/>
      <c r="BP45" s="677"/>
      <c r="BQ45" s="680"/>
      <c r="BR45" s="680"/>
      <c r="BS45" s="677"/>
      <c r="BT45" s="677"/>
      <c r="BU45" s="677"/>
      <c r="BV45" s="677"/>
      <c r="BW45" s="677"/>
      <c r="BX45" s="680"/>
      <c r="BY45" s="680"/>
      <c r="BZ45" s="677"/>
      <c r="CA45" s="677"/>
      <c r="CB45" s="677"/>
      <c r="CC45" s="677"/>
      <c r="CD45" s="677"/>
      <c r="CE45" s="680"/>
      <c r="CF45" s="680"/>
      <c r="CG45" s="677"/>
      <c r="CH45" s="677"/>
      <c r="CI45" s="677"/>
      <c r="CJ45" s="677"/>
      <c r="CK45" s="677"/>
      <c r="CL45" s="680"/>
      <c r="CM45" s="680"/>
    </row>
    <row r="46" spans="1:91" s="676" customFormat="1" hidden="1">
      <c r="A46" s="654">
        <f>'MTG RTG September 2019'!A34</f>
        <v>0</v>
      </c>
      <c r="B46" s="655"/>
      <c r="C46" s="656" t="str">
        <f>'MTG RTG September 2019'!C34</f>
        <v>Nova TV</v>
      </c>
      <c r="D46" s="657" t="str">
        <f>'MTG RTG September 2019'!D34</f>
        <v>Movie</v>
      </c>
      <c r="E46" s="658" t="str">
        <f>'MTG RTG September 2019'!E34</f>
        <v>Sa</v>
      </c>
      <c r="F46" s="659">
        <f>'MTG RTG September 2019'!F34</f>
        <v>0.54166666666666663</v>
      </c>
      <c r="G46" s="658" t="str">
        <f>'MTG RTG September 2019'!G34</f>
        <v>NPT</v>
      </c>
      <c r="H46" s="660">
        <f ca="1">SUMIF('MTG RTG September 2019'!$H$3:$M$4,$AA$9,'MTG RTG September 2019'!$H34:$M34)</f>
        <v>1.9</v>
      </c>
      <c r="I46" s="661">
        <f t="shared" ca="1" si="1"/>
        <v>0</v>
      </c>
      <c r="J46" s="662">
        <f t="shared" ca="1" si="2"/>
        <v>0</v>
      </c>
      <c r="K46" s="663">
        <f t="shared" ca="1" si="3"/>
        <v>0</v>
      </c>
      <c r="L46" s="663">
        <f t="shared" ca="1" si="4"/>
        <v>0</v>
      </c>
      <c r="M46" s="665">
        <f t="shared" si="5"/>
        <v>0</v>
      </c>
      <c r="N46" s="665">
        <f t="shared" si="6"/>
        <v>0</v>
      </c>
      <c r="O46" s="665">
        <f t="shared" si="7"/>
        <v>0</v>
      </c>
      <c r="P46" s="665">
        <f t="shared" si="8"/>
        <v>0</v>
      </c>
      <c r="Q46" s="665"/>
      <c r="R46" s="665">
        <f t="shared" si="9"/>
        <v>0</v>
      </c>
      <c r="S46" s="665">
        <f t="shared" si="10"/>
        <v>0</v>
      </c>
      <c r="T46" s="666">
        <f t="shared" ca="1" si="19"/>
        <v>0</v>
      </c>
      <c r="U46" s="667">
        <f t="shared" ca="1" si="11"/>
        <v>0</v>
      </c>
      <c r="V46" s="667">
        <f t="shared" ca="1" si="12"/>
        <v>0</v>
      </c>
      <c r="W46" s="667">
        <f t="shared" ca="1" si="13"/>
        <v>0</v>
      </c>
      <c r="X46" s="667">
        <f t="shared" ca="1" si="14"/>
        <v>0</v>
      </c>
      <c r="Y46" s="667">
        <f t="shared" ca="1" si="15"/>
        <v>0</v>
      </c>
      <c r="Z46" s="667">
        <f t="shared" ca="1" si="16"/>
        <v>0</v>
      </c>
      <c r="AA46" s="668">
        <f t="shared" ca="1" si="18"/>
        <v>0</v>
      </c>
      <c r="AB46" s="669"/>
      <c r="AC46" s="679"/>
      <c r="AD46" s="677"/>
      <c r="AE46" s="677"/>
      <c r="AF46" s="677"/>
      <c r="AG46" s="677"/>
      <c r="AH46" s="678"/>
      <c r="AI46" s="678"/>
      <c r="AJ46" s="677"/>
      <c r="AK46" s="677"/>
      <c r="AL46" s="677"/>
      <c r="AM46" s="677"/>
      <c r="AN46" s="677"/>
      <c r="AO46" s="678"/>
      <c r="AP46" s="678"/>
      <c r="AQ46" s="677"/>
      <c r="AR46" s="677"/>
      <c r="AS46" s="677"/>
      <c r="AT46" s="677"/>
      <c r="AU46" s="677"/>
      <c r="AV46" s="678"/>
      <c r="AW46" s="678"/>
      <c r="AX46" s="677"/>
      <c r="AY46" s="677"/>
      <c r="AZ46" s="677"/>
      <c r="BA46" s="677"/>
      <c r="BB46" s="677"/>
      <c r="BC46" s="678"/>
      <c r="BD46" s="678"/>
      <c r="BE46" s="677"/>
      <c r="BF46" s="677"/>
      <c r="BG46" s="677"/>
      <c r="BH46" s="677"/>
      <c r="BI46" s="677"/>
      <c r="BJ46" s="678"/>
      <c r="BK46" s="678"/>
      <c r="BL46" s="677"/>
      <c r="BM46" s="677"/>
      <c r="BN46" s="677"/>
      <c r="BO46" s="677"/>
      <c r="BP46" s="677"/>
      <c r="BQ46" s="680"/>
      <c r="BR46" s="680"/>
      <c r="BS46" s="677"/>
      <c r="BT46" s="677"/>
      <c r="BU46" s="677"/>
      <c r="BV46" s="677"/>
      <c r="BW46" s="677"/>
      <c r="BX46" s="680"/>
      <c r="BY46" s="680"/>
      <c r="BZ46" s="677"/>
      <c r="CA46" s="677"/>
      <c r="CB46" s="677"/>
      <c r="CC46" s="677"/>
      <c r="CD46" s="677"/>
      <c r="CE46" s="680"/>
      <c r="CF46" s="680"/>
      <c r="CG46" s="677"/>
      <c r="CH46" s="677"/>
      <c r="CI46" s="677"/>
      <c r="CJ46" s="677"/>
      <c r="CK46" s="677"/>
      <c r="CL46" s="680"/>
      <c r="CM46" s="680"/>
    </row>
    <row r="47" spans="1:91" s="676" customFormat="1" hidden="1">
      <c r="A47" s="654">
        <f>'MTG RTG September 2019'!A35</f>
        <v>0</v>
      </c>
      <c r="B47" s="655"/>
      <c r="C47" s="656" t="str">
        <f>'MTG RTG September 2019'!C35</f>
        <v>Nova TV</v>
      </c>
      <c r="D47" s="657" t="str">
        <f>'MTG RTG September 2019'!D35</f>
        <v>Movie</v>
      </c>
      <c r="E47" s="658" t="str">
        <f>'MTG RTG September 2019'!E35</f>
        <v>Sa</v>
      </c>
      <c r="F47" s="659">
        <f>'MTG RTG September 2019'!F35</f>
        <v>0.625</v>
      </c>
      <c r="G47" s="658" t="str">
        <f>'MTG RTG September 2019'!G35</f>
        <v>NPT</v>
      </c>
      <c r="H47" s="660">
        <f ca="1">SUMIF('MTG RTG September 2019'!$H$3:$M$4,$AA$9,'MTG RTG September 2019'!$H35:$M35)</f>
        <v>1.6</v>
      </c>
      <c r="I47" s="661">
        <f t="shared" ca="1" si="1"/>
        <v>0</v>
      </c>
      <c r="J47" s="662">
        <f t="shared" ca="1" si="2"/>
        <v>0</v>
      </c>
      <c r="K47" s="663">
        <f t="shared" ca="1" si="3"/>
        <v>0</v>
      </c>
      <c r="L47" s="663">
        <f t="shared" ca="1" si="4"/>
        <v>0</v>
      </c>
      <c r="M47" s="665">
        <f t="shared" si="5"/>
        <v>0</v>
      </c>
      <c r="N47" s="665">
        <f t="shared" si="6"/>
        <v>0</v>
      </c>
      <c r="O47" s="665">
        <f t="shared" si="7"/>
        <v>0</v>
      </c>
      <c r="P47" s="665">
        <f t="shared" si="8"/>
        <v>0</v>
      </c>
      <c r="Q47" s="665"/>
      <c r="R47" s="665">
        <f t="shared" si="9"/>
        <v>0</v>
      </c>
      <c r="S47" s="665">
        <f t="shared" si="10"/>
        <v>0</v>
      </c>
      <c r="T47" s="666">
        <f t="shared" ca="1" si="19"/>
        <v>0</v>
      </c>
      <c r="U47" s="667">
        <f t="shared" ca="1" si="11"/>
        <v>0</v>
      </c>
      <c r="V47" s="667">
        <f t="shared" ca="1" si="12"/>
        <v>0</v>
      </c>
      <c r="W47" s="667">
        <f t="shared" ca="1" si="13"/>
        <v>0</v>
      </c>
      <c r="X47" s="667">
        <f t="shared" ca="1" si="14"/>
        <v>0</v>
      </c>
      <c r="Y47" s="667">
        <f t="shared" ca="1" si="15"/>
        <v>0</v>
      </c>
      <c r="Z47" s="667">
        <f t="shared" ca="1" si="16"/>
        <v>0</v>
      </c>
      <c r="AA47" s="668">
        <f t="shared" ca="1" si="18"/>
        <v>0</v>
      </c>
      <c r="AB47" s="669"/>
      <c r="AC47" s="679"/>
      <c r="AD47" s="677"/>
      <c r="AE47" s="677"/>
      <c r="AF47" s="677"/>
      <c r="AG47" s="677"/>
      <c r="AH47" s="678"/>
      <c r="AI47" s="678"/>
      <c r="AJ47" s="677"/>
      <c r="AK47" s="677"/>
      <c r="AL47" s="677"/>
      <c r="AM47" s="677"/>
      <c r="AN47" s="677"/>
      <c r="AO47" s="678"/>
      <c r="AP47" s="678"/>
      <c r="AQ47" s="677"/>
      <c r="AR47" s="677"/>
      <c r="AS47" s="677"/>
      <c r="AT47" s="677"/>
      <c r="AU47" s="677"/>
      <c r="AV47" s="678"/>
      <c r="AW47" s="678"/>
      <c r="AX47" s="677"/>
      <c r="AY47" s="677"/>
      <c r="AZ47" s="677"/>
      <c r="BA47" s="677"/>
      <c r="BB47" s="677"/>
      <c r="BC47" s="678"/>
      <c r="BD47" s="678"/>
      <c r="BE47" s="677"/>
      <c r="BF47" s="677"/>
      <c r="BG47" s="677"/>
      <c r="BH47" s="677"/>
      <c r="BI47" s="677"/>
      <c r="BJ47" s="678"/>
      <c r="BK47" s="678"/>
      <c r="BL47" s="677"/>
      <c r="BM47" s="677"/>
      <c r="BN47" s="677"/>
      <c r="BO47" s="677"/>
      <c r="BP47" s="677"/>
      <c r="BQ47" s="680"/>
      <c r="BR47" s="680"/>
      <c r="BS47" s="677"/>
      <c r="BT47" s="677"/>
      <c r="BU47" s="677"/>
      <c r="BV47" s="677"/>
      <c r="BW47" s="677"/>
      <c r="BX47" s="680"/>
      <c r="BY47" s="680"/>
      <c r="BZ47" s="677"/>
      <c r="CA47" s="677"/>
      <c r="CB47" s="677"/>
      <c r="CC47" s="677"/>
      <c r="CD47" s="677"/>
      <c r="CE47" s="680"/>
      <c r="CF47" s="680"/>
      <c r="CG47" s="677"/>
      <c r="CH47" s="677"/>
      <c r="CI47" s="677"/>
      <c r="CJ47" s="677"/>
      <c r="CK47" s="677"/>
      <c r="CL47" s="680"/>
      <c r="CM47" s="680"/>
    </row>
    <row r="48" spans="1:91" s="676" customFormat="1" hidden="1">
      <c r="A48" s="654">
        <f>'MTG RTG September 2019'!A36</f>
        <v>0</v>
      </c>
      <c r="B48" s="655"/>
      <c r="C48" s="656" t="str">
        <f>'MTG RTG September 2019'!C36</f>
        <v>Nova TV</v>
      </c>
      <c r="D48" s="657" t="str">
        <f>'MTG RTG September 2019'!D36</f>
        <v>Families at crossroads (RR)</v>
      </c>
      <c r="E48" s="658" t="str">
        <f>'MTG RTG September 2019'!E36</f>
        <v>Sa</v>
      </c>
      <c r="F48" s="659">
        <f>'MTG RTG September 2019'!F36</f>
        <v>0.70833333333333337</v>
      </c>
      <c r="G48" s="658" t="str">
        <f>'MTG RTG September 2019'!G36</f>
        <v>NPT</v>
      </c>
      <c r="H48" s="660">
        <f ca="1">SUMIF('MTG RTG September 2019'!$H$3:$M$4,$AA$9,'MTG RTG September 2019'!$H36:$M36)</f>
        <v>1.4</v>
      </c>
      <c r="I48" s="661">
        <f t="shared" ca="1" si="1"/>
        <v>0</v>
      </c>
      <c r="J48" s="662">
        <f t="shared" ca="1" si="2"/>
        <v>0</v>
      </c>
      <c r="K48" s="663">
        <f t="shared" ca="1" si="3"/>
        <v>0</v>
      </c>
      <c r="L48" s="663">
        <f t="shared" ca="1" si="4"/>
        <v>0</v>
      </c>
      <c r="M48" s="665">
        <f t="shared" si="5"/>
        <v>0</v>
      </c>
      <c r="N48" s="665">
        <f t="shared" si="6"/>
        <v>0</v>
      </c>
      <c r="O48" s="665">
        <f t="shared" si="7"/>
        <v>0</v>
      </c>
      <c r="P48" s="665">
        <f t="shared" si="8"/>
        <v>0</v>
      </c>
      <c r="Q48" s="665"/>
      <c r="R48" s="665">
        <f t="shared" si="9"/>
        <v>0</v>
      </c>
      <c r="S48" s="665">
        <f t="shared" si="10"/>
        <v>0</v>
      </c>
      <c r="T48" s="666">
        <f t="shared" ca="1" si="19"/>
        <v>0</v>
      </c>
      <c r="U48" s="667">
        <f t="shared" ca="1" si="11"/>
        <v>0</v>
      </c>
      <c r="V48" s="667">
        <f t="shared" ca="1" si="12"/>
        <v>0</v>
      </c>
      <c r="W48" s="667">
        <f t="shared" ca="1" si="13"/>
        <v>0</v>
      </c>
      <c r="X48" s="667">
        <f t="shared" ca="1" si="14"/>
        <v>0</v>
      </c>
      <c r="Y48" s="667">
        <f t="shared" ca="1" si="15"/>
        <v>0</v>
      </c>
      <c r="Z48" s="667">
        <f t="shared" ca="1" si="16"/>
        <v>0</v>
      </c>
      <c r="AA48" s="668">
        <f t="shared" ca="1" si="18"/>
        <v>0</v>
      </c>
      <c r="AB48" s="669"/>
      <c r="AC48" s="679"/>
      <c r="AD48" s="677"/>
      <c r="AE48" s="677"/>
      <c r="AF48" s="677"/>
      <c r="AG48" s="677"/>
      <c r="AH48" s="678"/>
      <c r="AI48" s="678"/>
      <c r="AJ48" s="677"/>
      <c r="AK48" s="677"/>
      <c r="AL48" s="677"/>
      <c r="AM48" s="677"/>
      <c r="AN48" s="677"/>
      <c r="AO48" s="678"/>
      <c r="AP48" s="678"/>
      <c r="AQ48" s="677"/>
      <c r="AR48" s="677"/>
      <c r="AS48" s="677"/>
      <c r="AT48" s="677"/>
      <c r="AU48" s="677"/>
      <c r="AV48" s="678"/>
      <c r="AW48" s="678"/>
      <c r="AX48" s="677"/>
      <c r="AY48" s="677"/>
      <c r="AZ48" s="677"/>
      <c r="BA48" s="677"/>
      <c r="BB48" s="677"/>
      <c r="BC48" s="678"/>
      <c r="BD48" s="678"/>
      <c r="BE48" s="677"/>
      <c r="BF48" s="677"/>
      <c r="BG48" s="677"/>
      <c r="BH48" s="677"/>
      <c r="BI48" s="677"/>
      <c r="BJ48" s="678"/>
      <c r="BK48" s="678"/>
      <c r="BL48" s="677"/>
      <c r="BM48" s="677"/>
      <c r="BN48" s="677"/>
      <c r="BO48" s="677"/>
      <c r="BP48" s="677"/>
      <c r="BQ48" s="680"/>
      <c r="BR48" s="680"/>
      <c r="BS48" s="677"/>
      <c r="BT48" s="677"/>
      <c r="BU48" s="677"/>
      <c r="BV48" s="677"/>
      <c r="BW48" s="677"/>
      <c r="BX48" s="680"/>
      <c r="BY48" s="680"/>
      <c r="BZ48" s="677"/>
      <c r="CA48" s="677"/>
      <c r="CB48" s="677"/>
      <c r="CC48" s="677"/>
      <c r="CD48" s="677"/>
      <c r="CE48" s="680"/>
      <c r="CF48" s="680"/>
      <c r="CG48" s="677"/>
      <c r="CH48" s="677"/>
      <c r="CI48" s="677"/>
      <c r="CJ48" s="677"/>
      <c r="CK48" s="677"/>
      <c r="CL48" s="680"/>
      <c r="CM48" s="680"/>
    </row>
    <row r="49" spans="1:91" s="676" customFormat="1" hidden="1">
      <c r="A49" s="654">
        <f>'MTG RTG September 2019'!A37</f>
        <v>0</v>
      </c>
      <c r="B49" s="655"/>
      <c r="C49" s="656" t="str">
        <f>'MTG RTG September 2019'!C37</f>
        <v>Nova TV</v>
      </c>
      <c r="D49" s="657" t="str">
        <f>'MTG RTG September 2019'!D37</f>
        <v>No Man's Land</v>
      </c>
      <c r="E49" s="658" t="str">
        <f>'MTG RTG September 2019'!E37</f>
        <v>Sa</v>
      </c>
      <c r="F49" s="659">
        <f>'MTG RTG September 2019'!F37</f>
        <v>0.75</v>
      </c>
      <c r="G49" s="658" t="str">
        <f>'MTG RTG September 2019'!G37</f>
        <v>PT</v>
      </c>
      <c r="H49" s="660">
        <f ca="1">SUMIF('MTG RTG September 2019'!$H$3:$M$4,$AA$9,'MTG RTG September 2019'!$H37:$M37)</f>
        <v>1.8</v>
      </c>
      <c r="I49" s="661">
        <f t="shared" ca="1" si="1"/>
        <v>0</v>
      </c>
      <c r="J49" s="662">
        <f t="shared" ca="1" si="2"/>
        <v>0</v>
      </c>
      <c r="K49" s="663">
        <f t="shared" ca="1" si="3"/>
        <v>0</v>
      </c>
      <c r="L49" s="663">
        <f t="shared" ca="1" si="4"/>
        <v>0</v>
      </c>
      <c r="M49" s="665">
        <f t="shared" si="5"/>
        <v>0</v>
      </c>
      <c r="N49" s="665">
        <f t="shared" si="6"/>
        <v>0</v>
      </c>
      <c r="O49" s="665">
        <f t="shared" si="7"/>
        <v>0</v>
      </c>
      <c r="P49" s="665">
        <f t="shared" si="8"/>
        <v>0</v>
      </c>
      <c r="Q49" s="665"/>
      <c r="R49" s="665">
        <f t="shared" si="9"/>
        <v>0</v>
      </c>
      <c r="S49" s="665">
        <f t="shared" si="10"/>
        <v>0</v>
      </c>
      <c r="T49" s="666">
        <f t="shared" ca="1" si="19"/>
        <v>0</v>
      </c>
      <c r="U49" s="667">
        <f t="shared" ca="1" si="11"/>
        <v>0</v>
      </c>
      <c r="V49" s="667">
        <f t="shared" ca="1" si="12"/>
        <v>0</v>
      </c>
      <c r="W49" s="667">
        <f t="shared" ca="1" si="13"/>
        <v>0</v>
      </c>
      <c r="X49" s="667">
        <f t="shared" ca="1" si="14"/>
        <v>0</v>
      </c>
      <c r="Y49" s="667">
        <f t="shared" ca="1" si="15"/>
        <v>0</v>
      </c>
      <c r="Z49" s="667">
        <f t="shared" ca="1" si="16"/>
        <v>0</v>
      </c>
      <c r="AA49" s="668">
        <f t="shared" ca="1" si="18"/>
        <v>0</v>
      </c>
      <c r="AB49" s="669"/>
      <c r="AC49" s="679"/>
      <c r="AD49" s="677"/>
      <c r="AE49" s="677"/>
      <c r="AF49" s="677"/>
      <c r="AG49" s="677"/>
      <c r="AH49" s="678"/>
      <c r="AI49" s="678"/>
      <c r="AJ49" s="677"/>
      <c r="AK49" s="677"/>
      <c r="AL49" s="677"/>
      <c r="AM49" s="677"/>
      <c r="AN49" s="677"/>
      <c r="AO49" s="678"/>
      <c r="AP49" s="678"/>
      <c r="AQ49" s="677"/>
      <c r="AR49" s="677"/>
      <c r="AS49" s="677"/>
      <c r="AT49" s="677"/>
      <c r="AU49" s="677"/>
      <c r="AV49" s="678"/>
      <c r="AW49" s="678"/>
      <c r="AX49" s="677"/>
      <c r="AY49" s="677"/>
      <c r="AZ49" s="677"/>
      <c r="BA49" s="677"/>
      <c r="BB49" s="677"/>
      <c r="BC49" s="678"/>
      <c r="BD49" s="678"/>
      <c r="BE49" s="677"/>
      <c r="BF49" s="677"/>
      <c r="BG49" s="677"/>
      <c r="BH49" s="677"/>
      <c r="BI49" s="677"/>
      <c r="BJ49" s="678"/>
      <c r="BK49" s="678"/>
      <c r="BL49" s="677"/>
      <c r="BM49" s="677"/>
      <c r="BN49" s="677"/>
      <c r="BO49" s="677"/>
      <c r="BP49" s="677"/>
      <c r="BQ49" s="680"/>
      <c r="BR49" s="680"/>
      <c r="BS49" s="677"/>
      <c r="BT49" s="677"/>
      <c r="BU49" s="677"/>
      <c r="BV49" s="677"/>
      <c r="BW49" s="677"/>
      <c r="BX49" s="680"/>
      <c r="BY49" s="680"/>
      <c r="BZ49" s="677"/>
      <c r="CA49" s="677"/>
      <c r="CB49" s="677"/>
      <c r="CC49" s="677"/>
      <c r="CD49" s="677"/>
      <c r="CE49" s="680"/>
      <c r="CF49" s="680"/>
      <c r="CG49" s="677"/>
      <c r="CH49" s="677"/>
      <c r="CI49" s="677"/>
      <c r="CJ49" s="677"/>
      <c r="CK49" s="677"/>
      <c r="CL49" s="680"/>
      <c r="CM49" s="680"/>
    </row>
    <row r="50" spans="1:91" s="676" customFormat="1" hidden="1">
      <c r="A50" s="654">
        <f>'MTG RTG September 2019'!A38</f>
        <v>0</v>
      </c>
      <c r="B50" s="655"/>
      <c r="C50" s="656" t="str">
        <f>'MTG RTG September 2019'!C38</f>
        <v>Nova TV</v>
      </c>
      <c r="D50" s="657" t="str">
        <f>'MTG RTG September 2019'!D38</f>
        <v>Main News</v>
      </c>
      <c r="E50" s="658" t="str">
        <f>'MTG RTG September 2019'!E38</f>
        <v>Sa</v>
      </c>
      <c r="F50" s="659">
        <f>'MTG RTG September 2019'!F38</f>
        <v>0.79166666666666663</v>
      </c>
      <c r="G50" s="658" t="str">
        <f>'MTG RTG September 2019'!G38</f>
        <v>PT</v>
      </c>
      <c r="H50" s="660">
        <f ca="1">SUMIF('MTG RTG September 2019'!$H$3:$M$4,$AA$9,'MTG RTG September 2019'!$H38:$M38)</f>
        <v>3.2</v>
      </c>
      <c r="I50" s="661">
        <f t="shared" ca="1" si="1"/>
        <v>0</v>
      </c>
      <c r="J50" s="662">
        <f t="shared" ca="1" si="2"/>
        <v>0</v>
      </c>
      <c r="K50" s="663">
        <f t="shared" ca="1" si="3"/>
        <v>0</v>
      </c>
      <c r="L50" s="663">
        <f t="shared" ca="1" si="4"/>
        <v>0</v>
      </c>
      <c r="M50" s="665">
        <f t="shared" si="5"/>
        <v>0</v>
      </c>
      <c r="N50" s="665">
        <f t="shared" si="6"/>
        <v>0</v>
      </c>
      <c r="O50" s="665">
        <f t="shared" si="7"/>
        <v>0</v>
      </c>
      <c r="P50" s="665">
        <f t="shared" si="8"/>
        <v>0</v>
      </c>
      <c r="Q50" s="665"/>
      <c r="R50" s="665">
        <f t="shared" si="9"/>
        <v>0</v>
      </c>
      <c r="S50" s="665">
        <f t="shared" si="10"/>
        <v>0</v>
      </c>
      <c r="T50" s="666">
        <f t="shared" ca="1" si="19"/>
        <v>0</v>
      </c>
      <c r="U50" s="667">
        <f t="shared" ca="1" si="11"/>
        <v>0</v>
      </c>
      <c r="V50" s="667">
        <f t="shared" ca="1" si="12"/>
        <v>0</v>
      </c>
      <c r="W50" s="667">
        <f t="shared" ca="1" si="13"/>
        <v>0</v>
      </c>
      <c r="X50" s="667">
        <f t="shared" ca="1" si="14"/>
        <v>0</v>
      </c>
      <c r="Y50" s="667">
        <f t="shared" ca="1" si="15"/>
        <v>0</v>
      </c>
      <c r="Z50" s="667">
        <f t="shared" ca="1" si="16"/>
        <v>0</v>
      </c>
      <c r="AA50" s="668">
        <f t="shared" ca="1" si="18"/>
        <v>0</v>
      </c>
      <c r="AB50" s="669"/>
      <c r="AC50" s="679"/>
      <c r="AD50" s="677"/>
      <c r="AE50" s="677"/>
      <c r="AF50" s="677"/>
      <c r="AG50" s="677"/>
      <c r="AH50" s="678"/>
      <c r="AI50" s="678"/>
      <c r="AJ50" s="677"/>
      <c r="AK50" s="677"/>
      <c r="AL50" s="677"/>
      <c r="AM50" s="677"/>
      <c r="AN50" s="677"/>
      <c r="AO50" s="678"/>
      <c r="AP50" s="678"/>
      <c r="AQ50" s="677"/>
      <c r="AR50" s="677"/>
      <c r="AS50" s="677"/>
      <c r="AT50" s="677"/>
      <c r="AU50" s="677"/>
      <c r="AV50" s="678"/>
      <c r="AW50" s="678"/>
      <c r="AX50" s="677"/>
      <c r="AY50" s="677"/>
      <c r="AZ50" s="677"/>
      <c r="BA50" s="677"/>
      <c r="BB50" s="677"/>
      <c r="BC50" s="678"/>
      <c r="BD50" s="678"/>
      <c r="BE50" s="677"/>
      <c r="BF50" s="677"/>
      <c r="BG50" s="677"/>
      <c r="BH50" s="677"/>
      <c r="BI50" s="677"/>
      <c r="BJ50" s="678"/>
      <c r="BK50" s="678"/>
      <c r="BL50" s="677"/>
      <c r="BM50" s="677"/>
      <c r="BN50" s="677"/>
      <c r="BO50" s="677"/>
      <c r="BP50" s="677"/>
      <c r="BQ50" s="680"/>
      <c r="BR50" s="680"/>
      <c r="BS50" s="677"/>
      <c r="BT50" s="677"/>
      <c r="BU50" s="677"/>
      <c r="BV50" s="677"/>
      <c r="BW50" s="677"/>
      <c r="BX50" s="680"/>
      <c r="BY50" s="680"/>
      <c r="BZ50" s="677"/>
      <c r="CA50" s="677"/>
      <c r="CB50" s="677"/>
      <c r="CC50" s="677"/>
      <c r="CD50" s="677"/>
      <c r="CE50" s="680"/>
      <c r="CF50" s="680"/>
      <c r="CG50" s="677"/>
      <c r="CH50" s="677"/>
      <c r="CI50" s="677"/>
      <c r="CJ50" s="677"/>
      <c r="CK50" s="677"/>
      <c r="CL50" s="680"/>
      <c r="CM50" s="680"/>
    </row>
    <row r="51" spans="1:91" s="676" customFormat="1" hidden="1">
      <c r="A51" s="654">
        <f>'MTG RTG September 2019'!A39</f>
        <v>0</v>
      </c>
      <c r="B51" s="655"/>
      <c r="C51" s="656" t="str">
        <f>'MTG RTG September 2019'!C39</f>
        <v>Nova TV</v>
      </c>
      <c r="D51" s="657" t="str">
        <f>'MTG RTG September 2019'!D39</f>
        <v>National Lottery</v>
      </c>
      <c r="E51" s="658" t="str">
        <f>'MTG RTG September 2019'!E39</f>
        <v>Sa</v>
      </c>
      <c r="F51" s="659">
        <f>'MTG RTG September 2019'!F39</f>
        <v>0.8125</v>
      </c>
      <c r="G51" s="658" t="str">
        <f>'MTG RTG September 2019'!G39</f>
        <v>PT</v>
      </c>
      <c r="H51" s="660">
        <f ca="1">SUMIF('MTG RTG September 2019'!$H$3:$M$4,$AA$9,'MTG RTG September 2019'!$H39:$M39)</f>
        <v>3.2</v>
      </c>
      <c r="I51" s="661">
        <f t="shared" ca="1" si="1"/>
        <v>0</v>
      </c>
      <c r="J51" s="662">
        <f t="shared" ca="1" si="2"/>
        <v>0</v>
      </c>
      <c r="K51" s="663">
        <f t="shared" ca="1" si="3"/>
        <v>0</v>
      </c>
      <c r="L51" s="663">
        <f t="shared" ca="1" si="4"/>
        <v>0</v>
      </c>
      <c r="M51" s="665">
        <f t="shared" si="5"/>
        <v>0</v>
      </c>
      <c r="N51" s="665">
        <f t="shared" si="6"/>
        <v>0</v>
      </c>
      <c r="O51" s="665">
        <f t="shared" si="7"/>
        <v>0</v>
      </c>
      <c r="P51" s="665">
        <f t="shared" si="8"/>
        <v>0</v>
      </c>
      <c r="Q51" s="665"/>
      <c r="R51" s="665">
        <f t="shared" si="9"/>
        <v>0</v>
      </c>
      <c r="S51" s="665">
        <f t="shared" si="10"/>
        <v>0</v>
      </c>
      <c r="T51" s="666">
        <f t="shared" ca="1" si="19"/>
        <v>0</v>
      </c>
      <c r="U51" s="667">
        <f t="shared" ca="1" si="11"/>
        <v>0</v>
      </c>
      <c r="V51" s="667">
        <f t="shared" ca="1" si="12"/>
        <v>0</v>
      </c>
      <c r="W51" s="667">
        <f t="shared" ca="1" si="13"/>
        <v>0</v>
      </c>
      <c r="X51" s="667">
        <f t="shared" ca="1" si="14"/>
        <v>0</v>
      </c>
      <c r="Y51" s="667">
        <f t="shared" ca="1" si="15"/>
        <v>0</v>
      </c>
      <c r="Z51" s="667">
        <f t="shared" ca="1" si="16"/>
        <v>0</v>
      </c>
      <c r="AA51" s="668">
        <f t="shared" ca="1" si="18"/>
        <v>0</v>
      </c>
      <c r="AB51" s="669"/>
      <c r="AC51" s="679"/>
      <c r="AD51" s="677"/>
      <c r="AE51" s="677"/>
      <c r="AF51" s="677"/>
      <c r="AG51" s="677"/>
      <c r="AH51" s="678"/>
      <c r="AI51" s="678"/>
      <c r="AJ51" s="677"/>
      <c r="AK51" s="677"/>
      <c r="AL51" s="677"/>
      <c r="AM51" s="677"/>
      <c r="AN51" s="677"/>
      <c r="AO51" s="678"/>
      <c r="AP51" s="678"/>
      <c r="AQ51" s="677"/>
      <c r="AR51" s="677"/>
      <c r="AS51" s="677"/>
      <c r="AT51" s="677"/>
      <c r="AU51" s="677"/>
      <c r="AV51" s="678"/>
      <c r="AW51" s="678"/>
      <c r="AX51" s="677"/>
      <c r="AY51" s="677"/>
      <c r="AZ51" s="677"/>
      <c r="BA51" s="677"/>
      <c r="BB51" s="677"/>
      <c r="BC51" s="678"/>
      <c r="BD51" s="678"/>
      <c r="BE51" s="677"/>
      <c r="BF51" s="677"/>
      <c r="BG51" s="677"/>
      <c r="BH51" s="677"/>
      <c r="BI51" s="677"/>
      <c r="BJ51" s="678"/>
      <c r="BK51" s="678"/>
      <c r="BL51" s="677"/>
      <c r="BM51" s="677"/>
      <c r="BN51" s="677"/>
      <c r="BO51" s="677"/>
      <c r="BP51" s="677"/>
      <c r="BQ51" s="680"/>
      <c r="BR51" s="680"/>
      <c r="BS51" s="677"/>
      <c r="BT51" s="677"/>
      <c r="BU51" s="677"/>
      <c r="BV51" s="677"/>
      <c r="BW51" s="677"/>
      <c r="BX51" s="680"/>
      <c r="BY51" s="680"/>
      <c r="BZ51" s="677"/>
      <c r="CA51" s="677"/>
      <c r="CB51" s="677"/>
      <c r="CC51" s="677"/>
      <c r="CD51" s="677"/>
      <c r="CE51" s="680"/>
      <c r="CF51" s="680"/>
      <c r="CG51" s="677"/>
      <c r="CH51" s="677"/>
      <c r="CI51" s="677"/>
      <c r="CJ51" s="677"/>
      <c r="CK51" s="677"/>
      <c r="CL51" s="680"/>
      <c r="CM51" s="680"/>
    </row>
    <row r="52" spans="1:91" s="676" customFormat="1" hidden="1">
      <c r="A52" s="654" t="str">
        <f>'MTG RTG September 2019'!A40</f>
        <v>On 07.09.2019</v>
      </c>
      <c r="B52" s="655"/>
      <c r="C52" s="656" t="str">
        <f>'MTG RTG September 2019'!C40</f>
        <v>Nova TV</v>
      </c>
      <c r="D52" s="657" t="str">
        <f>'MTG RTG September 2019'!D40</f>
        <v>Movie</v>
      </c>
      <c r="E52" s="658" t="str">
        <f>'MTG RTG September 2019'!E40</f>
        <v>Sa</v>
      </c>
      <c r="F52" s="659">
        <f>'MTG RTG September 2019'!F40</f>
        <v>0.83333333333333337</v>
      </c>
      <c r="G52" s="658" t="str">
        <f>'MTG RTG September 2019'!G40</f>
        <v>PT</v>
      </c>
      <c r="H52" s="660">
        <f ca="1">SUMIF('MTG RTG September 2019'!$H$3:$M$4,$AA$9,'MTG RTG September 2019'!$H40:$M40)</f>
        <v>3.5</v>
      </c>
      <c r="I52" s="661">
        <f t="shared" ca="1" si="1"/>
        <v>0</v>
      </c>
      <c r="J52" s="662">
        <f t="shared" ca="1" si="2"/>
        <v>0</v>
      </c>
      <c r="K52" s="663">
        <f t="shared" ca="1" si="3"/>
        <v>0</v>
      </c>
      <c r="L52" s="663">
        <f t="shared" ca="1" si="4"/>
        <v>0</v>
      </c>
      <c r="M52" s="665">
        <f t="shared" si="5"/>
        <v>0</v>
      </c>
      <c r="N52" s="665">
        <f t="shared" si="6"/>
        <v>0</v>
      </c>
      <c r="O52" s="665">
        <f t="shared" si="7"/>
        <v>0</v>
      </c>
      <c r="P52" s="665">
        <f t="shared" si="8"/>
        <v>0</v>
      </c>
      <c r="Q52" s="665"/>
      <c r="R52" s="665">
        <f t="shared" si="9"/>
        <v>0</v>
      </c>
      <c r="S52" s="665">
        <f t="shared" si="10"/>
        <v>0</v>
      </c>
      <c r="T52" s="666">
        <f t="shared" ca="1" si="19"/>
        <v>0</v>
      </c>
      <c r="U52" s="667">
        <f t="shared" ca="1" si="11"/>
        <v>0</v>
      </c>
      <c r="V52" s="667">
        <f t="shared" ca="1" si="12"/>
        <v>0</v>
      </c>
      <c r="W52" s="667">
        <f t="shared" ca="1" si="13"/>
        <v>0</v>
      </c>
      <c r="X52" s="667">
        <f t="shared" ca="1" si="14"/>
        <v>0</v>
      </c>
      <c r="Y52" s="667">
        <f t="shared" ca="1" si="15"/>
        <v>0</v>
      </c>
      <c r="Z52" s="667">
        <f t="shared" ca="1" si="16"/>
        <v>0</v>
      </c>
      <c r="AA52" s="668">
        <f t="shared" ca="1" si="18"/>
        <v>0</v>
      </c>
      <c r="AB52" s="669"/>
      <c r="AC52" s="679"/>
      <c r="AD52" s="677"/>
      <c r="AE52" s="677"/>
      <c r="AF52" s="677"/>
      <c r="AG52" s="677"/>
      <c r="AH52" s="678"/>
      <c r="AI52" s="678"/>
      <c r="AJ52" s="677"/>
      <c r="AK52" s="677"/>
      <c r="AL52" s="677"/>
      <c r="AM52" s="677"/>
      <c r="AN52" s="677"/>
      <c r="AO52" s="678"/>
      <c r="AP52" s="678"/>
      <c r="AQ52" s="677"/>
      <c r="AR52" s="677"/>
      <c r="AS52" s="677"/>
      <c r="AT52" s="677"/>
      <c r="AU52" s="677"/>
      <c r="AV52" s="678"/>
      <c r="AW52" s="678"/>
      <c r="AX52" s="677"/>
      <c r="AY52" s="677"/>
      <c r="AZ52" s="677"/>
      <c r="BA52" s="677"/>
      <c r="BB52" s="677"/>
      <c r="BC52" s="678"/>
      <c r="BD52" s="678"/>
      <c r="BE52" s="677"/>
      <c r="BF52" s="677"/>
      <c r="BG52" s="677"/>
      <c r="BH52" s="677"/>
      <c r="BI52" s="677"/>
      <c r="BJ52" s="678"/>
      <c r="BK52" s="678"/>
      <c r="BL52" s="677"/>
      <c r="BM52" s="677"/>
      <c r="BN52" s="677"/>
      <c r="BO52" s="677"/>
      <c r="BP52" s="677"/>
      <c r="BQ52" s="680"/>
      <c r="BR52" s="680"/>
      <c r="BS52" s="677"/>
      <c r="BT52" s="677"/>
      <c r="BU52" s="677"/>
      <c r="BV52" s="677"/>
      <c r="BW52" s="677"/>
      <c r="BX52" s="680"/>
      <c r="BY52" s="680"/>
      <c r="BZ52" s="677"/>
      <c r="CA52" s="677"/>
      <c r="CB52" s="677"/>
      <c r="CC52" s="677"/>
      <c r="CD52" s="677"/>
      <c r="CE52" s="680"/>
      <c r="CF52" s="680"/>
      <c r="CG52" s="677"/>
      <c r="CH52" s="677"/>
      <c r="CI52" s="677"/>
      <c r="CJ52" s="677"/>
      <c r="CK52" s="677"/>
      <c r="CL52" s="680"/>
      <c r="CM52" s="680"/>
    </row>
    <row r="53" spans="1:91" s="676" customFormat="1" hidden="1">
      <c r="A53" s="654" t="str">
        <f>'MTG RTG September 2019'!A41</f>
        <v>From 14.09.2019</v>
      </c>
      <c r="B53" s="655"/>
      <c r="C53" s="656" t="str">
        <f>'MTG RTG September 2019'!C41</f>
        <v>Nova TV</v>
      </c>
      <c r="D53" s="657" t="str">
        <f>'MTG RTG September 2019'!D41</f>
        <v>The Masked Singer</v>
      </c>
      <c r="E53" s="658" t="str">
        <f>'MTG RTG September 2019'!E41</f>
        <v>Sa</v>
      </c>
      <c r="F53" s="659">
        <f>'MTG RTG September 2019'!F41</f>
        <v>0.83333333333333337</v>
      </c>
      <c r="G53" s="658" t="str">
        <f>'MTG RTG September 2019'!G41</f>
        <v>PT</v>
      </c>
      <c r="H53" s="660">
        <f ca="1">SUMIF('MTG RTG September 2019'!$H$3:$M$4,$AA$9,'MTG RTG September 2019'!$H41:$M41)</f>
        <v>11</v>
      </c>
      <c r="I53" s="661">
        <f t="shared" ca="1" si="1"/>
        <v>0</v>
      </c>
      <c r="J53" s="662">
        <f t="shared" ca="1" si="2"/>
        <v>0</v>
      </c>
      <c r="K53" s="663">
        <f t="shared" ca="1" si="3"/>
        <v>0</v>
      </c>
      <c r="L53" s="663">
        <f t="shared" ca="1" si="4"/>
        <v>0</v>
      </c>
      <c r="M53" s="665">
        <f t="shared" si="5"/>
        <v>0</v>
      </c>
      <c r="N53" s="665">
        <f t="shared" si="6"/>
        <v>0</v>
      </c>
      <c r="O53" s="665">
        <f t="shared" si="7"/>
        <v>0</v>
      </c>
      <c r="P53" s="665">
        <f t="shared" si="8"/>
        <v>0</v>
      </c>
      <c r="Q53" s="665"/>
      <c r="R53" s="665">
        <f t="shared" si="9"/>
        <v>0</v>
      </c>
      <c r="S53" s="665">
        <f t="shared" si="10"/>
        <v>0</v>
      </c>
      <c r="T53" s="666">
        <f t="shared" ca="1" si="19"/>
        <v>0</v>
      </c>
      <c r="U53" s="667">
        <f t="shared" ca="1" si="11"/>
        <v>0</v>
      </c>
      <c r="V53" s="667">
        <f t="shared" ca="1" si="12"/>
        <v>0</v>
      </c>
      <c r="W53" s="667">
        <f t="shared" ca="1" si="13"/>
        <v>0</v>
      </c>
      <c r="X53" s="667">
        <f t="shared" ca="1" si="14"/>
        <v>0</v>
      </c>
      <c r="Y53" s="667">
        <f t="shared" ca="1" si="15"/>
        <v>0</v>
      </c>
      <c r="Z53" s="667">
        <f t="shared" ca="1" si="16"/>
        <v>0</v>
      </c>
      <c r="AA53" s="668">
        <f t="shared" ca="1" si="18"/>
        <v>0</v>
      </c>
      <c r="AB53" s="669"/>
      <c r="AC53" s="679"/>
      <c r="AD53" s="677"/>
      <c r="AE53" s="677"/>
      <c r="AF53" s="677"/>
      <c r="AG53" s="677"/>
      <c r="AH53" s="678"/>
      <c r="AI53" s="678"/>
      <c r="AJ53" s="677"/>
      <c r="AK53" s="677"/>
      <c r="AL53" s="677"/>
      <c r="AM53" s="677"/>
      <c r="AN53" s="677"/>
      <c r="AO53" s="678"/>
      <c r="AP53" s="678"/>
      <c r="AQ53" s="677"/>
      <c r="AR53" s="677"/>
      <c r="AS53" s="677"/>
      <c r="AT53" s="677"/>
      <c r="AU53" s="677"/>
      <c r="AV53" s="678"/>
      <c r="AW53" s="678"/>
      <c r="AX53" s="677"/>
      <c r="AY53" s="677"/>
      <c r="AZ53" s="677"/>
      <c r="BA53" s="677"/>
      <c r="BB53" s="677"/>
      <c r="BC53" s="678"/>
      <c r="BD53" s="678"/>
      <c r="BE53" s="677"/>
      <c r="BF53" s="677"/>
      <c r="BG53" s="677"/>
      <c r="BH53" s="677"/>
      <c r="BI53" s="677"/>
      <c r="BJ53" s="678"/>
      <c r="BK53" s="678"/>
      <c r="BL53" s="677"/>
      <c r="BM53" s="677"/>
      <c r="BN53" s="677"/>
      <c r="BO53" s="677"/>
      <c r="BP53" s="677"/>
      <c r="BQ53" s="680"/>
      <c r="BR53" s="680"/>
      <c r="BS53" s="677"/>
      <c r="BT53" s="677"/>
      <c r="BU53" s="677"/>
      <c r="BV53" s="677"/>
      <c r="BW53" s="677"/>
      <c r="BX53" s="680"/>
      <c r="BY53" s="680"/>
      <c r="BZ53" s="677"/>
      <c r="CA53" s="677"/>
      <c r="CB53" s="677"/>
      <c r="CC53" s="677"/>
      <c r="CD53" s="677"/>
      <c r="CE53" s="680"/>
      <c r="CF53" s="680"/>
      <c r="CG53" s="677"/>
      <c r="CH53" s="677"/>
      <c r="CI53" s="677"/>
      <c r="CJ53" s="677"/>
      <c r="CK53" s="677"/>
      <c r="CL53" s="680"/>
      <c r="CM53" s="680"/>
    </row>
    <row r="54" spans="1:91" s="676" customFormat="1" hidden="1">
      <c r="A54" s="654" t="str">
        <f>'MTG RTG September 2019'!A42</f>
        <v>From 14.09.2019 (22:00)</v>
      </c>
      <c r="B54" s="655"/>
      <c r="C54" s="656" t="str">
        <f>'MTG RTG September 2019'!C42</f>
        <v>Nova TV</v>
      </c>
      <c r="D54" s="657" t="str">
        <f>'MTG RTG September 2019'!D42</f>
        <v>Movie</v>
      </c>
      <c r="E54" s="658" t="str">
        <f>'MTG RTG September 2019'!E42</f>
        <v>Sa</v>
      </c>
      <c r="F54" s="659">
        <f>'MTG RTG September 2019'!F42</f>
        <v>0.92708333333333315</v>
      </c>
      <c r="G54" s="658" t="str">
        <f>'MTG RTG September 2019'!G42</f>
        <v>PT</v>
      </c>
      <c r="H54" s="660">
        <f ca="1">SUMIF('MTG RTG September 2019'!$H$3:$M$4,$AA$9,'MTG RTG September 2019'!$H42:$M42)</f>
        <v>3.5</v>
      </c>
      <c r="I54" s="661">
        <f t="shared" ca="1" si="1"/>
        <v>0</v>
      </c>
      <c r="J54" s="662">
        <f t="shared" ca="1" si="2"/>
        <v>0</v>
      </c>
      <c r="K54" s="663">
        <f t="shared" ca="1" si="3"/>
        <v>0</v>
      </c>
      <c r="L54" s="663">
        <f t="shared" ca="1" si="4"/>
        <v>0</v>
      </c>
      <c r="M54" s="665">
        <f t="shared" si="5"/>
        <v>0</v>
      </c>
      <c r="N54" s="665">
        <f t="shared" si="6"/>
        <v>0</v>
      </c>
      <c r="O54" s="665">
        <f t="shared" si="7"/>
        <v>0</v>
      </c>
      <c r="P54" s="665">
        <f t="shared" si="8"/>
        <v>0</v>
      </c>
      <c r="Q54" s="665"/>
      <c r="R54" s="665">
        <f t="shared" si="9"/>
        <v>0</v>
      </c>
      <c r="S54" s="665">
        <f t="shared" si="10"/>
        <v>0</v>
      </c>
      <c r="T54" s="666">
        <f t="shared" ca="1" si="19"/>
        <v>0</v>
      </c>
      <c r="U54" s="667">
        <f t="shared" ca="1" si="11"/>
        <v>0</v>
      </c>
      <c r="V54" s="667">
        <f t="shared" ca="1" si="12"/>
        <v>0</v>
      </c>
      <c r="W54" s="667">
        <f t="shared" ca="1" si="13"/>
        <v>0</v>
      </c>
      <c r="X54" s="667">
        <f t="shared" ca="1" si="14"/>
        <v>0</v>
      </c>
      <c r="Y54" s="667">
        <f t="shared" ca="1" si="15"/>
        <v>0</v>
      </c>
      <c r="Z54" s="667">
        <f t="shared" ca="1" si="16"/>
        <v>0</v>
      </c>
      <c r="AA54" s="668">
        <f t="shared" ca="1" si="18"/>
        <v>0</v>
      </c>
      <c r="AB54" s="669"/>
      <c r="AC54" s="679"/>
      <c r="AD54" s="677"/>
      <c r="AE54" s="677"/>
      <c r="AF54" s="677"/>
      <c r="AG54" s="677"/>
      <c r="AH54" s="678"/>
      <c r="AI54" s="678"/>
      <c r="AJ54" s="677"/>
      <c r="AK54" s="677"/>
      <c r="AL54" s="677"/>
      <c r="AM54" s="677"/>
      <c r="AN54" s="677"/>
      <c r="AO54" s="678"/>
      <c r="AP54" s="678"/>
      <c r="AQ54" s="677"/>
      <c r="AR54" s="677"/>
      <c r="AS54" s="677"/>
      <c r="AT54" s="677"/>
      <c r="AU54" s="677"/>
      <c r="AV54" s="678"/>
      <c r="AW54" s="678"/>
      <c r="AX54" s="677"/>
      <c r="AY54" s="677"/>
      <c r="AZ54" s="677"/>
      <c r="BA54" s="677"/>
      <c r="BB54" s="677"/>
      <c r="BC54" s="678"/>
      <c r="BD54" s="678"/>
      <c r="BE54" s="677"/>
      <c r="BF54" s="677"/>
      <c r="BG54" s="677"/>
      <c r="BH54" s="677"/>
      <c r="BI54" s="677"/>
      <c r="BJ54" s="678"/>
      <c r="BK54" s="678"/>
      <c r="BL54" s="677"/>
      <c r="BM54" s="677"/>
      <c r="BN54" s="677"/>
      <c r="BO54" s="677"/>
      <c r="BP54" s="677"/>
      <c r="BQ54" s="680"/>
      <c r="BR54" s="680"/>
      <c r="BS54" s="677"/>
      <c r="BT54" s="677"/>
      <c r="BU54" s="677"/>
      <c r="BV54" s="677"/>
      <c r="BW54" s="677"/>
      <c r="BX54" s="680"/>
      <c r="BY54" s="680"/>
      <c r="BZ54" s="677"/>
      <c r="CA54" s="677"/>
      <c r="CB54" s="677"/>
      <c r="CC54" s="677"/>
      <c r="CD54" s="677"/>
      <c r="CE54" s="680"/>
      <c r="CF54" s="680"/>
      <c r="CG54" s="677"/>
      <c r="CH54" s="677"/>
      <c r="CI54" s="677"/>
      <c r="CJ54" s="677"/>
      <c r="CK54" s="677"/>
      <c r="CL54" s="680"/>
      <c r="CM54" s="680"/>
    </row>
    <row r="55" spans="1:91" s="676" customFormat="1" hidden="1">
      <c r="A55" s="654">
        <f>'MTG RTG September 2019'!A43</f>
        <v>0</v>
      </c>
      <c r="B55" s="655"/>
      <c r="C55" s="656" t="str">
        <f>'MTG RTG September 2019'!C43</f>
        <v>Nova TV</v>
      </c>
      <c r="D55" s="657" t="str">
        <f>'MTG RTG September 2019'!D43</f>
        <v>Night time</v>
      </c>
      <c r="E55" s="658" t="str">
        <f>'MTG RTG September 2019'!E43</f>
        <v>Sa</v>
      </c>
      <c r="F55" s="659">
        <f>'MTG RTG September 2019'!F43</f>
        <v>2.0833333333333332E-2</v>
      </c>
      <c r="G55" s="658" t="str">
        <f>'MTG RTG September 2019'!G43</f>
        <v>NPT</v>
      </c>
      <c r="H55" s="660">
        <f ca="1">SUMIF('MTG RTG September 2019'!$H$3:$M$4,$AA$9,'MTG RTG September 2019'!$H43:$M43)</f>
        <v>1</v>
      </c>
      <c r="I55" s="661">
        <f t="shared" ca="1" si="1"/>
        <v>0</v>
      </c>
      <c r="J55" s="662">
        <f t="shared" ca="1" si="2"/>
        <v>0</v>
      </c>
      <c r="K55" s="663">
        <f t="shared" ca="1" si="3"/>
        <v>0</v>
      </c>
      <c r="L55" s="663">
        <f t="shared" ca="1" si="4"/>
        <v>0</v>
      </c>
      <c r="M55" s="665">
        <f t="shared" si="5"/>
        <v>0</v>
      </c>
      <c r="N55" s="665">
        <f t="shared" si="6"/>
        <v>0</v>
      </c>
      <c r="O55" s="665">
        <f t="shared" si="7"/>
        <v>0</v>
      </c>
      <c r="P55" s="665">
        <f t="shared" si="8"/>
        <v>0</v>
      </c>
      <c r="Q55" s="665"/>
      <c r="R55" s="665">
        <f t="shared" si="9"/>
        <v>0</v>
      </c>
      <c r="S55" s="665">
        <f t="shared" si="10"/>
        <v>0</v>
      </c>
      <c r="T55" s="666">
        <f t="shared" ca="1" si="19"/>
        <v>0</v>
      </c>
      <c r="U55" s="667">
        <f t="shared" ca="1" si="11"/>
        <v>0</v>
      </c>
      <c r="V55" s="667">
        <f t="shared" ca="1" si="12"/>
        <v>0</v>
      </c>
      <c r="W55" s="667">
        <f t="shared" ca="1" si="13"/>
        <v>0</v>
      </c>
      <c r="X55" s="667">
        <f t="shared" ca="1" si="14"/>
        <v>0</v>
      </c>
      <c r="Y55" s="667">
        <f t="shared" ca="1" si="15"/>
        <v>0</v>
      </c>
      <c r="Z55" s="667">
        <f t="shared" ca="1" si="16"/>
        <v>0</v>
      </c>
      <c r="AA55" s="668">
        <f t="shared" ca="1" si="18"/>
        <v>0</v>
      </c>
      <c r="AB55" s="669"/>
      <c r="AC55" s="679"/>
      <c r="AD55" s="677"/>
      <c r="AE55" s="677"/>
      <c r="AF55" s="677"/>
      <c r="AG55" s="677"/>
      <c r="AH55" s="678"/>
      <c r="AI55" s="678"/>
      <c r="AJ55" s="677"/>
      <c r="AK55" s="677"/>
      <c r="AL55" s="677"/>
      <c r="AM55" s="677"/>
      <c r="AN55" s="677"/>
      <c r="AO55" s="678"/>
      <c r="AP55" s="678"/>
      <c r="AQ55" s="677"/>
      <c r="AR55" s="677"/>
      <c r="AS55" s="677"/>
      <c r="AT55" s="677"/>
      <c r="AU55" s="677"/>
      <c r="AV55" s="678"/>
      <c r="AW55" s="678"/>
      <c r="AX55" s="677"/>
      <c r="AY55" s="677"/>
      <c r="AZ55" s="677"/>
      <c r="BA55" s="677"/>
      <c r="BB55" s="677"/>
      <c r="BC55" s="678"/>
      <c r="BD55" s="678"/>
      <c r="BE55" s="677"/>
      <c r="BF55" s="677"/>
      <c r="BG55" s="677"/>
      <c r="BH55" s="677"/>
      <c r="BI55" s="677"/>
      <c r="BJ55" s="678"/>
      <c r="BK55" s="678"/>
      <c r="BL55" s="677"/>
      <c r="BM55" s="677"/>
      <c r="BN55" s="677"/>
      <c r="BO55" s="677"/>
      <c r="BP55" s="677"/>
      <c r="BQ55" s="680"/>
      <c r="BR55" s="680"/>
      <c r="BS55" s="677"/>
      <c r="BT55" s="677"/>
      <c r="BU55" s="677"/>
      <c r="BV55" s="677"/>
      <c r="BW55" s="677"/>
      <c r="BX55" s="680"/>
      <c r="BY55" s="680"/>
      <c r="BZ55" s="677"/>
      <c r="CA55" s="677"/>
      <c r="CB55" s="677"/>
      <c r="CC55" s="677"/>
      <c r="CD55" s="677"/>
      <c r="CE55" s="680"/>
      <c r="CF55" s="680"/>
      <c r="CG55" s="677"/>
      <c r="CH55" s="677"/>
      <c r="CI55" s="677"/>
      <c r="CJ55" s="677"/>
      <c r="CK55" s="677"/>
      <c r="CL55" s="680"/>
      <c r="CM55" s="680"/>
    </row>
    <row r="56" spans="1:91" s="676" customFormat="1" hidden="1">
      <c r="A56" s="654">
        <f>'MTG RTG September 2019'!A44</f>
        <v>0</v>
      </c>
      <c r="B56" s="655"/>
      <c r="C56" s="656" t="str">
        <f>'MTG RTG September 2019'!C44</f>
        <v>Nova TV</v>
      </c>
      <c r="D56" s="657" t="str">
        <f>'MTG RTG September 2019'!D44</f>
        <v>Series</v>
      </c>
      <c r="E56" s="658" t="str">
        <f>'MTG RTG September 2019'!E44</f>
        <v>Su</v>
      </c>
      <c r="F56" s="659">
        <f>'MTG RTG September 2019'!F44</f>
        <v>0.29166666666666669</v>
      </c>
      <c r="G56" s="658" t="str">
        <f>'MTG RTG September 2019'!G44</f>
        <v>NPT</v>
      </c>
      <c r="H56" s="660">
        <f ca="1">SUMIF('MTG RTG September 2019'!$H$3:$M$4,$AA$9,'MTG RTG September 2019'!$H44:$M44)</f>
        <v>0.5</v>
      </c>
      <c r="I56" s="661">
        <f t="shared" ca="1" si="1"/>
        <v>0</v>
      </c>
      <c r="J56" s="662">
        <f t="shared" ca="1" si="2"/>
        <v>0</v>
      </c>
      <c r="K56" s="663">
        <f t="shared" ca="1" si="3"/>
        <v>0</v>
      </c>
      <c r="L56" s="663">
        <f t="shared" ca="1" si="4"/>
        <v>0</v>
      </c>
      <c r="M56" s="665">
        <f t="shared" si="5"/>
        <v>0</v>
      </c>
      <c r="N56" s="665">
        <f t="shared" si="6"/>
        <v>0</v>
      </c>
      <c r="O56" s="665">
        <f t="shared" si="7"/>
        <v>0</v>
      </c>
      <c r="P56" s="665">
        <f t="shared" si="8"/>
        <v>0</v>
      </c>
      <c r="Q56" s="665"/>
      <c r="R56" s="665">
        <f t="shared" si="9"/>
        <v>0</v>
      </c>
      <c r="S56" s="665">
        <f t="shared" si="10"/>
        <v>0</v>
      </c>
      <c r="T56" s="666">
        <f t="shared" ca="1" si="19"/>
        <v>0</v>
      </c>
      <c r="U56" s="667">
        <f t="shared" ca="1" si="11"/>
        <v>0</v>
      </c>
      <c r="V56" s="667">
        <f t="shared" ca="1" si="12"/>
        <v>0</v>
      </c>
      <c r="W56" s="667">
        <f t="shared" ca="1" si="13"/>
        <v>0</v>
      </c>
      <c r="X56" s="667">
        <f t="shared" ca="1" si="14"/>
        <v>0</v>
      </c>
      <c r="Y56" s="667">
        <f t="shared" ca="1" si="15"/>
        <v>0</v>
      </c>
      <c r="Z56" s="667">
        <f t="shared" ca="1" si="16"/>
        <v>0</v>
      </c>
      <c r="AA56" s="668">
        <f t="shared" ca="1" si="18"/>
        <v>0</v>
      </c>
      <c r="AB56" s="669"/>
      <c r="AC56" s="679"/>
      <c r="AD56" s="677"/>
      <c r="AE56" s="677"/>
      <c r="AF56" s="677"/>
      <c r="AG56" s="677"/>
      <c r="AH56" s="678"/>
      <c r="AI56" s="678"/>
      <c r="AJ56" s="677"/>
      <c r="AK56" s="677"/>
      <c r="AL56" s="677"/>
      <c r="AM56" s="677"/>
      <c r="AN56" s="677"/>
      <c r="AO56" s="678"/>
      <c r="AP56" s="678"/>
      <c r="AQ56" s="677"/>
      <c r="AR56" s="677"/>
      <c r="AS56" s="677"/>
      <c r="AT56" s="677"/>
      <c r="AU56" s="677"/>
      <c r="AV56" s="678"/>
      <c r="AW56" s="678"/>
      <c r="AX56" s="677"/>
      <c r="AY56" s="677"/>
      <c r="AZ56" s="677"/>
      <c r="BA56" s="677"/>
      <c r="BB56" s="677"/>
      <c r="BC56" s="678"/>
      <c r="BD56" s="678"/>
      <c r="BE56" s="677"/>
      <c r="BF56" s="677"/>
      <c r="BG56" s="677"/>
      <c r="BH56" s="677"/>
      <c r="BI56" s="677"/>
      <c r="BJ56" s="678"/>
      <c r="BK56" s="678"/>
      <c r="BL56" s="677"/>
      <c r="BM56" s="677"/>
      <c r="BN56" s="677"/>
      <c r="BO56" s="677"/>
      <c r="BP56" s="677"/>
      <c r="BQ56" s="680"/>
      <c r="BR56" s="680"/>
      <c r="BS56" s="677"/>
      <c r="BT56" s="677"/>
      <c r="BU56" s="677"/>
      <c r="BV56" s="677"/>
      <c r="BW56" s="677"/>
      <c r="BX56" s="680"/>
      <c r="BY56" s="680"/>
      <c r="BZ56" s="677"/>
      <c r="CA56" s="677"/>
      <c r="CB56" s="677"/>
      <c r="CC56" s="677"/>
      <c r="CD56" s="677"/>
      <c r="CE56" s="680"/>
      <c r="CF56" s="680"/>
      <c r="CG56" s="677"/>
      <c r="CH56" s="677"/>
      <c r="CI56" s="677"/>
      <c r="CJ56" s="677"/>
      <c r="CK56" s="677"/>
      <c r="CL56" s="680"/>
      <c r="CM56" s="680"/>
    </row>
    <row r="57" spans="1:91" s="676" customFormat="1" hidden="1">
      <c r="A57" s="654">
        <f>'MTG RTG September 2019'!A45</f>
        <v>0</v>
      </c>
      <c r="B57" s="655"/>
      <c r="C57" s="656" t="str">
        <f>'MTG RTG September 2019'!C45</f>
        <v>Nova TV</v>
      </c>
      <c r="D57" s="657" t="str">
        <f>'MTG RTG September 2019'!D45</f>
        <v>Wake Up</v>
      </c>
      <c r="E57" s="658" t="str">
        <f>'MTG RTG September 2019'!E45</f>
        <v>Su</v>
      </c>
      <c r="F57" s="659">
        <f>'MTG RTG September 2019'!F45</f>
        <v>0.3298611111111111</v>
      </c>
      <c r="G57" s="658" t="str">
        <f>'MTG RTG September 2019'!G45</f>
        <v>NPT</v>
      </c>
      <c r="H57" s="660">
        <f ca="1">SUMIF('MTG RTG September 2019'!$H$3:$M$4,$AA$9,'MTG RTG September 2019'!$H45:$M45)</f>
        <v>1.7000000000000002</v>
      </c>
      <c r="I57" s="661">
        <f t="shared" ca="1" si="1"/>
        <v>0</v>
      </c>
      <c r="J57" s="662">
        <f t="shared" ca="1" si="2"/>
        <v>0</v>
      </c>
      <c r="K57" s="663">
        <f t="shared" ca="1" si="3"/>
        <v>0</v>
      </c>
      <c r="L57" s="663">
        <f t="shared" ca="1" si="4"/>
        <v>0</v>
      </c>
      <c r="M57" s="665">
        <f t="shared" si="5"/>
        <v>0</v>
      </c>
      <c r="N57" s="665">
        <f t="shared" si="6"/>
        <v>0</v>
      </c>
      <c r="O57" s="665">
        <f t="shared" si="7"/>
        <v>0</v>
      </c>
      <c r="P57" s="665">
        <f t="shared" si="8"/>
        <v>0</v>
      </c>
      <c r="Q57" s="665"/>
      <c r="R57" s="665">
        <f t="shared" si="9"/>
        <v>0</v>
      </c>
      <c r="S57" s="665">
        <f t="shared" si="10"/>
        <v>0</v>
      </c>
      <c r="T57" s="666">
        <f t="shared" ca="1" si="19"/>
        <v>0</v>
      </c>
      <c r="U57" s="667">
        <f t="shared" ca="1" si="11"/>
        <v>0</v>
      </c>
      <c r="V57" s="667">
        <f t="shared" ca="1" si="12"/>
        <v>0</v>
      </c>
      <c r="W57" s="667">
        <f t="shared" ca="1" si="13"/>
        <v>0</v>
      </c>
      <c r="X57" s="667">
        <f t="shared" ca="1" si="14"/>
        <v>0</v>
      </c>
      <c r="Y57" s="667">
        <f t="shared" ca="1" si="15"/>
        <v>0</v>
      </c>
      <c r="Z57" s="667">
        <f t="shared" ca="1" si="16"/>
        <v>0</v>
      </c>
      <c r="AA57" s="668">
        <f t="shared" ca="1" si="18"/>
        <v>0</v>
      </c>
      <c r="AB57" s="669"/>
      <c r="AC57" s="679"/>
      <c r="AD57" s="677"/>
      <c r="AE57" s="677"/>
      <c r="AF57" s="677"/>
      <c r="AG57" s="677"/>
      <c r="AH57" s="678"/>
      <c r="AI57" s="678"/>
      <c r="AJ57" s="677"/>
      <c r="AK57" s="677"/>
      <c r="AL57" s="677"/>
      <c r="AM57" s="677"/>
      <c r="AN57" s="677"/>
      <c r="AO57" s="678"/>
      <c r="AP57" s="678"/>
      <c r="AQ57" s="677"/>
      <c r="AR57" s="677"/>
      <c r="AS57" s="677"/>
      <c r="AT57" s="677"/>
      <c r="AU57" s="677"/>
      <c r="AV57" s="678"/>
      <c r="AW57" s="678"/>
      <c r="AX57" s="677"/>
      <c r="AY57" s="677"/>
      <c r="AZ57" s="677"/>
      <c r="BA57" s="677"/>
      <c r="BB57" s="677"/>
      <c r="BC57" s="678"/>
      <c r="BD57" s="678"/>
      <c r="BE57" s="677"/>
      <c r="BF57" s="677"/>
      <c r="BG57" s="677"/>
      <c r="BH57" s="677"/>
      <c r="BI57" s="677"/>
      <c r="BJ57" s="678"/>
      <c r="BK57" s="678"/>
      <c r="BL57" s="677"/>
      <c r="BM57" s="677"/>
      <c r="BN57" s="677"/>
      <c r="BO57" s="677"/>
      <c r="BP57" s="677"/>
      <c r="BQ57" s="680"/>
      <c r="BR57" s="680"/>
      <c r="BS57" s="677"/>
      <c r="BT57" s="677"/>
      <c r="BU57" s="677"/>
      <c r="BV57" s="677"/>
      <c r="BW57" s="677"/>
      <c r="BX57" s="680"/>
      <c r="BY57" s="680"/>
      <c r="BZ57" s="677"/>
      <c r="CA57" s="677"/>
      <c r="CB57" s="677"/>
      <c r="CC57" s="677"/>
      <c r="CD57" s="677"/>
      <c r="CE57" s="680"/>
      <c r="CF57" s="680"/>
      <c r="CG57" s="677"/>
      <c r="CH57" s="677"/>
      <c r="CI57" s="677"/>
      <c r="CJ57" s="677"/>
      <c r="CK57" s="677"/>
      <c r="CL57" s="680"/>
      <c r="CM57" s="680"/>
    </row>
    <row r="58" spans="1:91" s="676" customFormat="1" hidden="1">
      <c r="A58" s="654">
        <f>'MTG RTG September 2019'!A46</f>
        <v>0</v>
      </c>
      <c r="B58" s="655"/>
      <c r="C58" s="656" t="str">
        <f>'MTG RTG September 2019'!C46</f>
        <v>Nova TV</v>
      </c>
      <c r="D58" s="657" t="str">
        <f>'MTG RTG September 2019'!D46</f>
        <v>Court Show</v>
      </c>
      <c r="E58" s="658" t="str">
        <f>'MTG RTG September 2019'!E46</f>
        <v>Su</v>
      </c>
      <c r="F58" s="659">
        <f>'MTG RTG September 2019'!F46</f>
        <v>0.45833333333333331</v>
      </c>
      <c r="G58" s="658" t="str">
        <f>'MTG RTG September 2019'!G46</f>
        <v>NPT</v>
      </c>
      <c r="H58" s="660">
        <f ca="1">SUMIF('MTG RTG September 2019'!$H$3:$M$4,$AA$9,'MTG RTG September 2019'!$H46:$M46)</f>
        <v>2.1</v>
      </c>
      <c r="I58" s="661">
        <f t="shared" ca="1" si="1"/>
        <v>0</v>
      </c>
      <c r="J58" s="662">
        <f t="shared" ca="1" si="2"/>
        <v>0</v>
      </c>
      <c r="K58" s="663">
        <f t="shared" ca="1" si="3"/>
        <v>0</v>
      </c>
      <c r="L58" s="663">
        <f t="shared" ca="1" si="4"/>
        <v>0</v>
      </c>
      <c r="M58" s="665">
        <f t="shared" si="5"/>
        <v>0</v>
      </c>
      <c r="N58" s="665">
        <f t="shared" si="6"/>
        <v>0</v>
      </c>
      <c r="O58" s="665">
        <f t="shared" si="7"/>
        <v>0</v>
      </c>
      <c r="P58" s="665">
        <f t="shared" si="8"/>
        <v>0</v>
      </c>
      <c r="Q58" s="665"/>
      <c r="R58" s="665">
        <f t="shared" si="9"/>
        <v>0</v>
      </c>
      <c r="S58" s="665">
        <f t="shared" si="10"/>
        <v>0</v>
      </c>
      <c r="T58" s="666">
        <f t="shared" ca="1" si="19"/>
        <v>0</v>
      </c>
      <c r="U58" s="667">
        <f t="shared" ca="1" si="11"/>
        <v>0</v>
      </c>
      <c r="V58" s="667">
        <f t="shared" ca="1" si="12"/>
        <v>0</v>
      </c>
      <c r="W58" s="667">
        <f t="shared" ca="1" si="13"/>
        <v>0</v>
      </c>
      <c r="X58" s="667">
        <f t="shared" ca="1" si="14"/>
        <v>0</v>
      </c>
      <c r="Y58" s="667">
        <f t="shared" ca="1" si="15"/>
        <v>0</v>
      </c>
      <c r="Z58" s="667">
        <f t="shared" ca="1" si="16"/>
        <v>0</v>
      </c>
      <c r="AA58" s="668">
        <f t="shared" ca="1" si="18"/>
        <v>0</v>
      </c>
      <c r="AB58" s="669"/>
      <c r="AC58" s="679"/>
      <c r="AD58" s="677"/>
      <c r="AE58" s="677"/>
      <c r="AF58" s="677"/>
      <c r="AG58" s="677"/>
      <c r="AH58" s="678"/>
      <c r="AI58" s="678"/>
      <c r="AJ58" s="677"/>
      <c r="AK58" s="677"/>
      <c r="AL58" s="677"/>
      <c r="AM58" s="677"/>
      <c r="AN58" s="677"/>
      <c r="AO58" s="678"/>
      <c r="AP58" s="678"/>
      <c r="AQ58" s="677"/>
      <c r="AR58" s="677"/>
      <c r="AS58" s="677"/>
      <c r="AT58" s="677"/>
      <c r="AU58" s="677"/>
      <c r="AV58" s="678"/>
      <c r="AW58" s="678"/>
      <c r="AX58" s="677"/>
      <c r="AY58" s="677"/>
      <c r="AZ58" s="677"/>
      <c r="BA58" s="677"/>
      <c r="BB58" s="677"/>
      <c r="BC58" s="678"/>
      <c r="BD58" s="678"/>
      <c r="BE58" s="677"/>
      <c r="BF58" s="677"/>
      <c r="BG58" s="677"/>
      <c r="BH58" s="677"/>
      <c r="BI58" s="677"/>
      <c r="BJ58" s="678"/>
      <c r="BK58" s="678"/>
      <c r="BL58" s="677"/>
      <c r="BM58" s="677"/>
      <c r="BN58" s="677"/>
      <c r="BO58" s="677"/>
      <c r="BP58" s="677"/>
      <c r="BQ58" s="680"/>
      <c r="BR58" s="680"/>
      <c r="BS58" s="677"/>
      <c r="BT58" s="677"/>
      <c r="BU58" s="677"/>
      <c r="BV58" s="677"/>
      <c r="BW58" s="677"/>
      <c r="BX58" s="680"/>
      <c r="BY58" s="680"/>
      <c r="BZ58" s="677"/>
      <c r="CA58" s="677"/>
      <c r="CB58" s="677"/>
      <c r="CC58" s="677"/>
      <c r="CD58" s="677"/>
      <c r="CE58" s="680"/>
      <c r="CF58" s="680"/>
      <c r="CG58" s="677"/>
      <c r="CH58" s="677"/>
      <c r="CI58" s="677"/>
      <c r="CJ58" s="677"/>
      <c r="CK58" s="677"/>
      <c r="CL58" s="680"/>
      <c r="CM58" s="680"/>
    </row>
    <row r="59" spans="1:91" s="676" customFormat="1" hidden="1">
      <c r="A59" s="654">
        <f>'MTG RTG September 2019'!A47</f>
        <v>0</v>
      </c>
      <c r="B59" s="655"/>
      <c r="C59" s="656" t="str">
        <f>'MTG RTG September 2019'!C47</f>
        <v>Nova TV</v>
      </c>
      <c r="D59" s="657" t="str">
        <f>'MTG RTG September 2019'!D47</f>
        <v>News</v>
      </c>
      <c r="E59" s="658" t="str">
        <f>'MTG RTG September 2019'!E47</f>
        <v>Su</v>
      </c>
      <c r="F59" s="659">
        <f>'MTG RTG September 2019'!F47</f>
        <v>0.5</v>
      </c>
      <c r="G59" s="658" t="str">
        <f>'MTG RTG September 2019'!G47</f>
        <v>NPT</v>
      </c>
      <c r="H59" s="660">
        <f ca="1">SUMIF('MTG RTG September 2019'!$H$3:$M$4,$AA$9,'MTG RTG September 2019'!$H47:$M47)</f>
        <v>2.4</v>
      </c>
      <c r="I59" s="661">
        <f t="shared" ca="1" si="1"/>
        <v>0</v>
      </c>
      <c r="J59" s="662">
        <f t="shared" ca="1" si="2"/>
        <v>0</v>
      </c>
      <c r="K59" s="663">
        <f t="shared" ca="1" si="3"/>
        <v>0</v>
      </c>
      <c r="L59" s="663">
        <f t="shared" ca="1" si="4"/>
        <v>0</v>
      </c>
      <c r="M59" s="665">
        <f t="shared" si="5"/>
        <v>0</v>
      </c>
      <c r="N59" s="665">
        <f t="shared" si="6"/>
        <v>0</v>
      </c>
      <c r="O59" s="665">
        <f t="shared" si="7"/>
        <v>0</v>
      </c>
      <c r="P59" s="665">
        <f t="shared" si="8"/>
        <v>0</v>
      </c>
      <c r="Q59" s="665"/>
      <c r="R59" s="665">
        <f t="shared" si="9"/>
        <v>0</v>
      </c>
      <c r="S59" s="665">
        <f t="shared" si="10"/>
        <v>0</v>
      </c>
      <c r="T59" s="666">
        <f t="shared" ca="1" si="19"/>
        <v>0</v>
      </c>
      <c r="U59" s="667">
        <f t="shared" ca="1" si="11"/>
        <v>0</v>
      </c>
      <c r="V59" s="667">
        <f t="shared" ca="1" si="12"/>
        <v>0</v>
      </c>
      <c r="W59" s="667">
        <f t="shared" ca="1" si="13"/>
        <v>0</v>
      </c>
      <c r="X59" s="667">
        <f t="shared" ca="1" si="14"/>
        <v>0</v>
      </c>
      <c r="Y59" s="667">
        <f t="shared" ca="1" si="15"/>
        <v>0</v>
      </c>
      <c r="Z59" s="667">
        <f t="shared" ca="1" si="16"/>
        <v>0</v>
      </c>
      <c r="AA59" s="668">
        <f t="shared" ca="1" si="18"/>
        <v>0</v>
      </c>
      <c r="AB59" s="669"/>
      <c r="AC59" s="679"/>
      <c r="AD59" s="677"/>
      <c r="AE59" s="677"/>
      <c r="AF59" s="677"/>
      <c r="AG59" s="677"/>
      <c r="AH59" s="678"/>
      <c r="AI59" s="678"/>
      <c r="AJ59" s="677"/>
      <c r="AK59" s="677"/>
      <c r="AL59" s="677"/>
      <c r="AM59" s="677"/>
      <c r="AN59" s="677"/>
      <c r="AO59" s="678"/>
      <c r="AP59" s="678"/>
      <c r="AQ59" s="677"/>
      <c r="AR59" s="677"/>
      <c r="AS59" s="677"/>
      <c r="AT59" s="677"/>
      <c r="AU59" s="677"/>
      <c r="AV59" s="678"/>
      <c r="AW59" s="678"/>
      <c r="AX59" s="677"/>
      <c r="AY59" s="677"/>
      <c r="AZ59" s="677"/>
      <c r="BA59" s="677"/>
      <c r="BB59" s="677"/>
      <c r="BC59" s="678"/>
      <c r="BD59" s="678"/>
      <c r="BE59" s="677"/>
      <c r="BF59" s="677"/>
      <c r="BG59" s="677"/>
      <c r="BH59" s="677"/>
      <c r="BI59" s="677"/>
      <c r="BJ59" s="678"/>
      <c r="BK59" s="678"/>
      <c r="BL59" s="677"/>
      <c r="BM59" s="677"/>
      <c r="BN59" s="677"/>
      <c r="BO59" s="677"/>
      <c r="BP59" s="677"/>
      <c r="BQ59" s="680"/>
      <c r="BR59" s="680"/>
      <c r="BS59" s="677"/>
      <c r="BT59" s="677"/>
      <c r="BU59" s="677"/>
      <c r="BV59" s="677"/>
      <c r="BW59" s="677"/>
      <c r="BX59" s="680"/>
      <c r="BY59" s="680"/>
      <c r="BZ59" s="677"/>
      <c r="CA59" s="677"/>
      <c r="CB59" s="677"/>
      <c r="CC59" s="677"/>
      <c r="CD59" s="677"/>
      <c r="CE59" s="680"/>
      <c r="CF59" s="680"/>
      <c r="CG59" s="677"/>
      <c r="CH59" s="677"/>
      <c r="CI59" s="677"/>
      <c r="CJ59" s="677"/>
      <c r="CK59" s="677"/>
      <c r="CL59" s="680"/>
      <c r="CM59" s="680"/>
    </row>
    <row r="60" spans="1:91" s="676" customFormat="1">
      <c r="A60" s="681">
        <f>'MTG RTG September 2019'!A48</f>
        <v>0</v>
      </c>
      <c r="B60" s="655"/>
      <c r="C60" s="656" t="str">
        <f>'MTG RTG September 2019'!C48</f>
        <v>Nova TV</v>
      </c>
      <c r="D60" s="657" t="s">
        <v>289</v>
      </c>
      <c r="E60" s="658" t="str">
        <f>'MTG RTG September 2019'!E48</f>
        <v>Su</v>
      </c>
      <c r="F60" s="659">
        <f>'MTG RTG September 2019'!F48</f>
        <v>0.52083333333333337</v>
      </c>
      <c r="G60" s="658" t="str">
        <f>'MTG RTG September 2019'!G48</f>
        <v>NPT</v>
      </c>
      <c r="H60" s="660">
        <f ca="1">SUMIF('MTG RTG September 2019'!$H$3:$M$4,$AA$9,'MTG RTG September 2019'!$H48:$M48)</f>
        <v>2</v>
      </c>
      <c r="I60" s="661">
        <f t="shared" ca="1" si="1"/>
        <v>3220</v>
      </c>
      <c r="J60" s="662">
        <f t="shared" ca="1" si="2"/>
        <v>0</v>
      </c>
      <c r="K60" s="663">
        <f ca="1">H60*N60</f>
        <v>0</v>
      </c>
      <c r="L60" s="663">
        <f t="shared" ca="1" si="4"/>
        <v>0</v>
      </c>
      <c r="M60" s="665">
        <f t="shared" si="5"/>
        <v>0</v>
      </c>
      <c r="N60" s="665">
        <f>COUNTIF(AC60:CM60,"B")*2</f>
        <v>0</v>
      </c>
      <c r="O60" s="665">
        <f t="shared" si="7"/>
        <v>0</v>
      </c>
      <c r="P60" s="665">
        <f t="shared" si="8"/>
        <v>0</v>
      </c>
      <c r="Q60" s="665"/>
      <c r="R60" s="665">
        <f t="shared" si="9"/>
        <v>0</v>
      </c>
      <c r="S60" s="665">
        <f t="shared" si="10"/>
        <v>0</v>
      </c>
      <c r="T60" s="666">
        <v>6440</v>
      </c>
      <c r="U60" s="667">
        <f t="shared" si="11"/>
        <v>6440</v>
      </c>
      <c r="V60" s="667">
        <f t="shared" si="12"/>
        <v>3864.0000000000005</v>
      </c>
      <c r="W60" s="667">
        <f t="shared" si="13"/>
        <v>3864.0000000000005</v>
      </c>
      <c r="X60" s="667">
        <f t="shared" si="14"/>
        <v>0</v>
      </c>
      <c r="Y60" s="667">
        <f t="shared" si="15"/>
        <v>0</v>
      </c>
      <c r="Z60" s="667">
        <f t="shared" si="16"/>
        <v>0</v>
      </c>
      <c r="AA60" s="668">
        <f t="shared" si="18"/>
        <v>0</v>
      </c>
      <c r="AB60" s="669"/>
      <c r="AC60" s="679"/>
      <c r="AD60" s="677"/>
      <c r="AE60" s="677"/>
      <c r="AF60" s="677"/>
      <c r="AG60" s="677"/>
      <c r="AH60" s="678"/>
      <c r="AI60" s="678"/>
      <c r="AJ60" s="677"/>
      <c r="AK60" s="677"/>
      <c r="AL60" s="677"/>
      <c r="AM60" s="677"/>
      <c r="AN60" s="677"/>
      <c r="AO60" s="678"/>
      <c r="AP60" s="678"/>
      <c r="AQ60" s="677"/>
      <c r="AR60" s="677"/>
      <c r="AS60" s="677"/>
      <c r="AT60" s="677"/>
      <c r="AU60" s="677"/>
      <c r="AV60" s="678"/>
      <c r="AW60" s="678"/>
      <c r="AX60" s="677"/>
      <c r="AY60" s="677"/>
      <c r="AZ60" s="677"/>
      <c r="BA60" s="677"/>
      <c r="BB60" s="677"/>
      <c r="BC60" s="678"/>
      <c r="BD60" s="678"/>
      <c r="BE60" s="677"/>
      <c r="BF60" s="677"/>
      <c r="BG60" s="677"/>
      <c r="BH60" s="677"/>
      <c r="BI60" s="677"/>
      <c r="BJ60" s="678"/>
      <c r="BK60" s="678"/>
      <c r="BL60" s="677"/>
      <c r="BM60" s="677"/>
      <c r="BN60" s="677"/>
      <c r="BO60" s="677"/>
      <c r="BP60" s="677"/>
      <c r="BQ60" s="680"/>
      <c r="BR60" s="680"/>
      <c r="BS60" s="677"/>
      <c r="BT60" s="677"/>
      <c r="BU60" s="677"/>
      <c r="BV60" s="677"/>
      <c r="BW60" s="677"/>
      <c r="BX60" s="680"/>
      <c r="BY60" s="680"/>
      <c r="BZ60" s="677"/>
      <c r="CA60" s="677"/>
      <c r="CB60" s="677"/>
      <c r="CC60" s="677"/>
      <c r="CD60" s="677"/>
      <c r="CE60" s="680"/>
      <c r="CF60" s="680"/>
      <c r="CG60" s="677"/>
      <c r="CH60" s="677"/>
      <c r="CI60" s="677"/>
      <c r="CJ60" s="677"/>
      <c r="CK60" s="677"/>
      <c r="CL60" s="680"/>
      <c r="CM60" s="680"/>
    </row>
    <row r="61" spans="1:91" s="676" customFormat="1" hidden="1">
      <c r="A61" s="681">
        <f>'MTG RTG September 2019'!A49</f>
        <v>0</v>
      </c>
      <c r="B61" s="655"/>
      <c r="C61" s="656" t="str">
        <f>'MTG RTG September 2019'!C49</f>
        <v>Nova TV</v>
      </c>
      <c r="D61" s="657" t="str">
        <f>'MTG RTG September 2019'!D49</f>
        <v>Movie</v>
      </c>
      <c r="E61" s="658" t="str">
        <f>'MTG RTG September 2019'!E49</f>
        <v>Su</v>
      </c>
      <c r="F61" s="659">
        <f>'MTG RTG September 2019'!F49</f>
        <v>0.59375</v>
      </c>
      <c r="G61" s="658" t="str">
        <f>'MTG RTG September 2019'!G49</f>
        <v>NPT</v>
      </c>
      <c r="H61" s="660">
        <f ca="1">SUMIF('MTG RTG September 2019'!$H$3:$M$4,$AA$9,'MTG RTG September 2019'!$H49:$M49)</f>
        <v>2</v>
      </c>
      <c r="I61" s="661">
        <f t="shared" ca="1" si="1"/>
        <v>0</v>
      </c>
      <c r="J61" s="662">
        <f t="shared" ca="1" si="2"/>
        <v>0</v>
      </c>
      <c r="K61" s="663">
        <f t="shared" ref="K61:K92" ca="1" si="20">H61*N61*2</f>
        <v>0</v>
      </c>
      <c r="L61" s="663">
        <f t="shared" ca="1" si="4"/>
        <v>0</v>
      </c>
      <c r="M61" s="665">
        <f t="shared" si="5"/>
        <v>0</v>
      </c>
      <c r="N61" s="665">
        <f t="shared" ref="N61:N92" si="21">COUNTIF(AC61:CM61,"B")</f>
        <v>0</v>
      </c>
      <c r="O61" s="665">
        <f t="shared" si="7"/>
        <v>0</v>
      </c>
      <c r="P61" s="665">
        <f t="shared" si="8"/>
        <v>0</v>
      </c>
      <c r="Q61" s="665"/>
      <c r="R61" s="665">
        <f t="shared" si="9"/>
        <v>0</v>
      </c>
      <c r="S61" s="665">
        <f t="shared" si="10"/>
        <v>0</v>
      </c>
      <c r="T61" s="666">
        <f t="shared" ref="T61:T92" ca="1" si="22">$AA$12*$AA$11*H61</f>
        <v>0</v>
      </c>
      <c r="U61" s="667">
        <f t="shared" ca="1" si="11"/>
        <v>0</v>
      </c>
      <c r="V61" s="667">
        <f t="shared" ca="1" si="12"/>
        <v>0</v>
      </c>
      <c r="W61" s="667">
        <f t="shared" ca="1" si="13"/>
        <v>0</v>
      </c>
      <c r="X61" s="667">
        <f t="shared" ca="1" si="14"/>
        <v>0</v>
      </c>
      <c r="Y61" s="667">
        <f t="shared" ca="1" si="15"/>
        <v>0</v>
      </c>
      <c r="Z61" s="667">
        <f t="shared" ca="1" si="16"/>
        <v>0</v>
      </c>
      <c r="AA61" s="668">
        <f t="shared" ca="1" si="18"/>
        <v>0</v>
      </c>
      <c r="AB61" s="669"/>
      <c r="AC61" s="679"/>
      <c r="AD61" s="677"/>
      <c r="AE61" s="677"/>
      <c r="AF61" s="677"/>
      <c r="AG61" s="677"/>
      <c r="AH61" s="678"/>
      <c r="AI61" s="678"/>
      <c r="AJ61" s="677"/>
      <c r="AK61" s="677"/>
      <c r="AL61" s="677"/>
      <c r="AM61" s="677"/>
      <c r="AN61" s="677"/>
      <c r="AO61" s="678"/>
      <c r="AP61" s="678"/>
      <c r="AQ61" s="677"/>
      <c r="AR61" s="677"/>
      <c r="AS61" s="677"/>
      <c r="AT61" s="677"/>
      <c r="AU61" s="677"/>
      <c r="AV61" s="678"/>
      <c r="AW61" s="678"/>
      <c r="AX61" s="677"/>
      <c r="AY61" s="677"/>
      <c r="AZ61" s="677"/>
      <c r="BA61" s="677"/>
      <c r="BB61" s="677"/>
      <c r="BC61" s="678"/>
      <c r="BD61" s="678"/>
      <c r="BE61" s="677"/>
      <c r="BF61" s="677"/>
      <c r="BG61" s="677"/>
      <c r="BH61" s="677"/>
      <c r="BI61" s="677"/>
      <c r="BJ61" s="678"/>
      <c r="BK61" s="678"/>
      <c r="BL61" s="677"/>
      <c r="BM61" s="677"/>
      <c r="BN61" s="677"/>
      <c r="BO61" s="677"/>
      <c r="BP61" s="677"/>
      <c r="BQ61" s="680"/>
      <c r="BR61" s="680"/>
      <c r="BS61" s="677"/>
      <c r="BT61" s="677"/>
      <c r="BU61" s="677"/>
      <c r="BV61" s="677"/>
      <c r="BW61" s="677"/>
      <c r="BX61" s="680"/>
      <c r="BY61" s="680"/>
      <c r="BZ61" s="677"/>
      <c r="CA61" s="677"/>
      <c r="CB61" s="677"/>
      <c r="CC61" s="677"/>
      <c r="CD61" s="677"/>
      <c r="CE61" s="680"/>
      <c r="CF61" s="680"/>
      <c r="CG61" s="677"/>
      <c r="CH61" s="677"/>
      <c r="CI61" s="677"/>
      <c r="CJ61" s="677"/>
      <c r="CK61" s="677"/>
      <c r="CL61" s="680"/>
      <c r="CM61" s="680"/>
    </row>
    <row r="62" spans="1:91" s="676" customFormat="1" hidden="1">
      <c r="A62" s="681">
        <f>'MTG RTG September 2019'!A50</f>
        <v>0</v>
      </c>
      <c r="B62" s="655"/>
      <c r="C62" s="656" t="str">
        <f>'MTG RTG September 2019'!C50</f>
        <v>Nova TV</v>
      </c>
      <c r="D62" s="657" t="str">
        <f>'MTG RTG September 2019'!D50</f>
        <v>Families at crossroads (RR)</v>
      </c>
      <c r="E62" s="658" t="str">
        <f>'MTG RTG September 2019'!E50</f>
        <v>Su</v>
      </c>
      <c r="F62" s="659">
        <f>'MTG RTG September 2019'!F50</f>
        <v>0.66666666666666663</v>
      </c>
      <c r="G62" s="658" t="str">
        <f>'MTG RTG September 2019'!G50</f>
        <v>NPT</v>
      </c>
      <c r="H62" s="660">
        <f ca="1">SUMIF('MTG RTG September 2019'!$H$3:$M$4,$AA$9,'MTG RTG September 2019'!$H50:$M50)</f>
        <v>1.6</v>
      </c>
      <c r="I62" s="661">
        <f t="shared" ca="1" si="1"/>
        <v>0</v>
      </c>
      <c r="J62" s="662">
        <f t="shared" ca="1" si="2"/>
        <v>0</v>
      </c>
      <c r="K62" s="663">
        <f t="shared" ca="1" si="20"/>
        <v>0</v>
      </c>
      <c r="L62" s="663">
        <f t="shared" ca="1" si="4"/>
        <v>0</v>
      </c>
      <c r="M62" s="665">
        <f t="shared" si="5"/>
        <v>0</v>
      </c>
      <c r="N62" s="665">
        <f t="shared" si="21"/>
        <v>0</v>
      </c>
      <c r="O62" s="665">
        <f t="shared" si="7"/>
        <v>0</v>
      </c>
      <c r="P62" s="665">
        <f t="shared" si="8"/>
        <v>0</v>
      </c>
      <c r="Q62" s="665"/>
      <c r="R62" s="665">
        <f t="shared" si="9"/>
        <v>0</v>
      </c>
      <c r="S62" s="665">
        <f t="shared" si="10"/>
        <v>0</v>
      </c>
      <c r="T62" s="666">
        <f t="shared" ca="1" si="22"/>
        <v>0</v>
      </c>
      <c r="U62" s="667">
        <f t="shared" ca="1" si="11"/>
        <v>0</v>
      </c>
      <c r="V62" s="667">
        <f t="shared" ca="1" si="12"/>
        <v>0</v>
      </c>
      <c r="W62" s="667">
        <f t="shared" ca="1" si="13"/>
        <v>0</v>
      </c>
      <c r="X62" s="667">
        <f t="shared" ca="1" si="14"/>
        <v>0</v>
      </c>
      <c r="Y62" s="667">
        <f t="shared" ca="1" si="15"/>
        <v>0</v>
      </c>
      <c r="Z62" s="667">
        <f t="shared" ca="1" si="16"/>
        <v>0</v>
      </c>
      <c r="AA62" s="668">
        <f t="shared" ca="1" si="18"/>
        <v>0</v>
      </c>
      <c r="AB62" s="669"/>
      <c r="AC62" s="679"/>
      <c r="AD62" s="677"/>
      <c r="AE62" s="677"/>
      <c r="AF62" s="677"/>
      <c r="AG62" s="677"/>
      <c r="AH62" s="678"/>
      <c r="AI62" s="678"/>
      <c r="AJ62" s="677"/>
      <c r="AK62" s="677"/>
      <c r="AL62" s="677"/>
      <c r="AM62" s="677"/>
      <c r="AN62" s="677"/>
      <c r="AO62" s="678"/>
      <c r="AP62" s="678"/>
      <c r="AQ62" s="677"/>
      <c r="AR62" s="677"/>
      <c r="AS62" s="677"/>
      <c r="AT62" s="677"/>
      <c r="AU62" s="677"/>
      <c r="AV62" s="678"/>
      <c r="AW62" s="678"/>
      <c r="AX62" s="677"/>
      <c r="AY62" s="677"/>
      <c r="AZ62" s="677"/>
      <c r="BA62" s="677"/>
      <c r="BB62" s="677"/>
      <c r="BC62" s="678"/>
      <c r="BD62" s="678"/>
      <c r="BE62" s="677"/>
      <c r="BF62" s="677"/>
      <c r="BG62" s="677"/>
      <c r="BH62" s="677"/>
      <c r="BI62" s="677"/>
      <c r="BJ62" s="678"/>
      <c r="BK62" s="678"/>
      <c r="BL62" s="677"/>
      <c r="BM62" s="677"/>
      <c r="BN62" s="677"/>
      <c r="BO62" s="677"/>
      <c r="BP62" s="677"/>
      <c r="BQ62" s="680"/>
      <c r="BR62" s="680"/>
      <c r="BS62" s="677"/>
      <c r="BT62" s="677"/>
      <c r="BU62" s="677"/>
      <c r="BV62" s="677"/>
      <c r="BW62" s="677"/>
      <c r="BX62" s="680"/>
      <c r="BY62" s="680"/>
      <c r="BZ62" s="677"/>
      <c r="CA62" s="677"/>
      <c r="CB62" s="677"/>
      <c r="CC62" s="677"/>
      <c r="CD62" s="677"/>
      <c r="CE62" s="680"/>
      <c r="CF62" s="680"/>
      <c r="CG62" s="677"/>
      <c r="CH62" s="677"/>
      <c r="CI62" s="677"/>
      <c r="CJ62" s="677"/>
      <c r="CK62" s="677"/>
      <c r="CL62" s="680"/>
      <c r="CM62" s="680"/>
    </row>
    <row r="63" spans="1:91" s="676" customFormat="1" hidden="1">
      <c r="A63" s="654">
        <f>'MTG RTG September 2019'!A51</f>
        <v>0</v>
      </c>
      <c r="B63" s="655"/>
      <c r="C63" s="656" t="str">
        <f>'MTG RTG September 2019'!C51</f>
        <v>Nova TV</v>
      </c>
      <c r="D63" s="657" t="str">
        <f>'MTG RTG September 2019'!D51</f>
        <v>Movie</v>
      </c>
      <c r="E63" s="658" t="str">
        <f>'MTG RTG September 2019'!E51</f>
        <v>Su</v>
      </c>
      <c r="F63" s="659">
        <f>'MTG RTG September 2019'!F51</f>
        <v>0.70833333333333337</v>
      </c>
      <c r="G63" s="658" t="str">
        <f>'MTG RTG September 2019'!G51</f>
        <v>NPT</v>
      </c>
      <c r="H63" s="660">
        <f ca="1">SUMIF('MTG RTG September 2019'!$H$3:$M$4,$AA$9,'MTG RTG September 2019'!$H51:$M51)</f>
        <v>2.1</v>
      </c>
      <c r="I63" s="661">
        <f t="shared" ca="1" si="1"/>
        <v>0</v>
      </c>
      <c r="J63" s="662">
        <f t="shared" ca="1" si="2"/>
        <v>0</v>
      </c>
      <c r="K63" s="663">
        <f t="shared" ca="1" si="20"/>
        <v>0</v>
      </c>
      <c r="L63" s="663">
        <f t="shared" ca="1" si="4"/>
        <v>0</v>
      </c>
      <c r="M63" s="665">
        <f t="shared" si="5"/>
        <v>0</v>
      </c>
      <c r="N63" s="665">
        <f t="shared" si="21"/>
        <v>0</v>
      </c>
      <c r="O63" s="665">
        <f t="shared" si="7"/>
        <v>0</v>
      </c>
      <c r="P63" s="665">
        <f t="shared" si="8"/>
        <v>0</v>
      </c>
      <c r="Q63" s="665"/>
      <c r="R63" s="665">
        <f t="shared" si="9"/>
        <v>0</v>
      </c>
      <c r="S63" s="665">
        <f t="shared" si="10"/>
        <v>0</v>
      </c>
      <c r="T63" s="666">
        <f t="shared" ca="1" si="22"/>
        <v>0</v>
      </c>
      <c r="U63" s="667">
        <f t="shared" ca="1" si="11"/>
        <v>0</v>
      </c>
      <c r="V63" s="667">
        <f t="shared" ca="1" si="12"/>
        <v>0</v>
      </c>
      <c r="W63" s="667">
        <f t="shared" ca="1" si="13"/>
        <v>0</v>
      </c>
      <c r="X63" s="667">
        <f t="shared" ca="1" si="14"/>
        <v>0</v>
      </c>
      <c r="Y63" s="667">
        <f t="shared" ca="1" si="15"/>
        <v>0</v>
      </c>
      <c r="Z63" s="667">
        <f t="shared" ca="1" si="16"/>
        <v>0</v>
      </c>
      <c r="AA63" s="668">
        <f t="shared" ca="1" si="18"/>
        <v>0</v>
      </c>
      <c r="AB63" s="669"/>
      <c r="AC63" s="679"/>
      <c r="AD63" s="677"/>
      <c r="AE63" s="677"/>
      <c r="AF63" s="677"/>
      <c r="AG63" s="677"/>
      <c r="AH63" s="678"/>
      <c r="AI63" s="678"/>
      <c r="AJ63" s="677"/>
      <c r="AK63" s="677"/>
      <c r="AL63" s="677"/>
      <c r="AM63" s="677"/>
      <c r="AN63" s="677"/>
      <c r="AO63" s="678"/>
      <c r="AP63" s="678"/>
      <c r="AQ63" s="677"/>
      <c r="AR63" s="677"/>
      <c r="AS63" s="677"/>
      <c r="AT63" s="677"/>
      <c r="AU63" s="677"/>
      <c r="AV63" s="678"/>
      <c r="AW63" s="678"/>
      <c r="AX63" s="677"/>
      <c r="AY63" s="677"/>
      <c r="AZ63" s="677"/>
      <c r="BA63" s="677"/>
      <c r="BB63" s="677"/>
      <c r="BC63" s="678"/>
      <c r="BD63" s="678"/>
      <c r="BE63" s="677"/>
      <c r="BF63" s="677"/>
      <c r="BG63" s="677"/>
      <c r="BH63" s="677"/>
      <c r="BI63" s="677"/>
      <c r="BJ63" s="678"/>
      <c r="BK63" s="678"/>
      <c r="BL63" s="677"/>
      <c r="BM63" s="677"/>
      <c r="BN63" s="677"/>
      <c r="BO63" s="677"/>
      <c r="BP63" s="677"/>
      <c r="BQ63" s="680"/>
      <c r="BR63" s="680"/>
      <c r="BS63" s="677"/>
      <c r="BT63" s="677"/>
      <c r="BU63" s="677"/>
      <c r="BV63" s="677"/>
      <c r="BW63" s="677"/>
      <c r="BX63" s="680"/>
      <c r="BY63" s="680"/>
      <c r="BZ63" s="677"/>
      <c r="CA63" s="677"/>
      <c r="CB63" s="677"/>
      <c r="CC63" s="677"/>
      <c r="CD63" s="677"/>
      <c r="CE63" s="680"/>
      <c r="CF63" s="680"/>
      <c r="CG63" s="677"/>
      <c r="CH63" s="677"/>
      <c r="CI63" s="677"/>
      <c r="CJ63" s="677"/>
      <c r="CK63" s="677"/>
      <c r="CL63" s="680"/>
      <c r="CM63" s="680"/>
    </row>
    <row r="64" spans="1:91" s="676" customFormat="1" hidden="1">
      <c r="A64" s="654">
        <f>'MTG RTG September 2019'!A52</f>
        <v>0</v>
      </c>
      <c r="B64" s="655"/>
      <c r="C64" s="656" t="str">
        <f>'MTG RTG September 2019'!C52</f>
        <v>Nova TV</v>
      </c>
      <c r="D64" s="657" t="str">
        <f>'MTG RTG September 2019'!D52</f>
        <v>Main News</v>
      </c>
      <c r="E64" s="658" t="str">
        <f>'MTG RTG September 2019'!E52</f>
        <v>Su</v>
      </c>
      <c r="F64" s="659">
        <f>'MTG RTG September 2019'!F52</f>
        <v>0.79166666666666663</v>
      </c>
      <c r="G64" s="658" t="str">
        <f>'MTG RTG September 2019'!G52</f>
        <v>PT</v>
      </c>
      <c r="H64" s="660">
        <f ca="1">SUMIF('MTG RTG September 2019'!$H$3:$M$4,$AA$9,'MTG RTG September 2019'!$H52:$M52)</f>
        <v>4.8</v>
      </c>
      <c r="I64" s="661">
        <f t="shared" ca="1" si="1"/>
        <v>0</v>
      </c>
      <c r="J64" s="662">
        <f t="shared" ca="1" si="2"/>
        <v>0</v>
      </c>
      <c r="K64" s="663">
        <f t="shared" ca="1" si="20"/>
        <v>0</v>
      </c>
      <c r="L64" s="663">
        <f t="shared" ca="1" si="4"/>
        <v>0</v>
      </c>
      <c r="M64" s="665">
        <f t="shared" si="5"/>
        <v>0</v>
      </c>
      <c r="N64" s="665">
        <f t="shared" si="21"/>
        <v>0</v>
      </c>
      <c r="O64" s="665">
        <f t="shared" si="7"/>
        <v>0</v>
      </c>
      <c r="P64" s="665">
        <f t="shared" si="8"/>
        <v>0</v>
      </c>
      <c r="Q64" s="665"/>
      <c r="R64" s="665">
        <f t="shared" si="9"/>
        <v>0</v>
      </c>
      <c r="S64" s="665">
        <f t="shared" si="10"/>
        <v>0</v>
      </c>
      <c r="T64" s="666">
        <f t="shared" ca="1" si="22"/>
        <v>0</v>
      </c>
      <c r="U64" s="667">
        <f t="shared" ca="1" si="11"/>
        <v>0</v>
      </c>
      <c r="V64" s="667">
        <f t="shared" ca="1" si="12"/>
        <v>0</v>
      </c>
      <c r="W64" s="667">
        <f t="shared" ca="1" si="13"/>
        <v>0</v>
      </c>
      <c r="X64" s="667">
        <f t="shared" ca="1" si="14"/>
        <v>0</v>
      </c>
      <c r="Y64" s="667">
        <f t="shared" ca="1" si="15"/>
        <v>0</v>
      </c>
      <c r="Z64" s="667">
        <f t="shared" ca="1" si="16"/>
        <v>0</v>
      </c>
      <c r="AA64" s="668">
        <f t="shared" ca="1" si="18"/>
        <v>0</v>
      </c>
      <c r="AB64" s="669"/>
      <c r="AC64" s="679"/>
      <c r="AD64" s="677"/>
      <c r="AE64" s="677"/>
      <c r="AF64" s="677"/>
      <c r="AG64" s="677"/>
      <c r="AH64" s="678"/>
      <c r="AI64" s="678"/>
      <c r="AJ64" s="677"/>
      <c r="AK64" s="677"/>
      <c r="AL64" s="677"/>
      <c r="AM64" s="677"/>
      <c r="AN64" s="677"/>
      <c r="AO64" s="678"/>
      <c r="AP64" s="678"/>
      <c r="AQ64" s="677"/>
      <c r="AR64" s="677"/>
      <c r="AS64" s="677"/>
      <c r="AT64" s="677"/>
      <c r="AU64" s="677"/>
      <c r="AV64" s="678"/>
      <c r="AW64" s="678"/>
      <c r="AX64" s="677"/>
      <c r="AY64" s="677"/>
      <c r="AZ64" s="677"/>
      <c r="BA64" s="677"/>
      <c r="BB64" s="677"/>
      <c r="BC64" s="678"/>
      <c r="BD64" s="678"/>
      <c r="BE64" s="677"/>
      <c r="BF64" s="677"/>
      <c r="BG64" s="677"/>
      <c r="BH64" s="677"/>
      <c r="BI64" s="677"/>
      <c r="BJ64" s="678"/>
      <c r="BK64" s="678"/>
      <c r="BL64" s="677"/>
      <c r="BM64" s="677"/>
      <c r="BN64" s="677"/>
      <c r="BO64" s="677"/>
      <c r="BP64" s="677"/>
      <c r="BQ64" s="680"/>
      <c r="BR64" s="680"/>
      <c r="BS64" s="677"/>
      <c r="BT64" s="677"/>
      <c r="BU64" s="677"/>
      <c r="BV64" s="677"/>
      <c r="BW64" s="677"/>
      <c r="BX64" s="680"/>
      <c r="BY64" s="680"/>
      <c r="BZ64" s="677"/>
      <c r="CA64" s="677"/>
      <c r="CB64" s="677"/>
      <c r="CC64" s="677"/>
      <c r="CD64" s="677"/>
      <c r="CE64" s="680"/>
      <c r="CF64" s="680"/>
      <c r="CG64" s="677"/>
      <c r="CH64" s="677"/>
      <c r="CI64" s="677"/>
      <c r="CJ64" s="677"/>
      <c r="CK64" s="677"/>
      <c r="CL64" s="680"/>
      <c r="CM64" s="680"/>
    </row>
    <row r="65" spans="1:91" s="676" customFormat="1" hidden="1">
      <c r="A65" s="654">
        <f>'MTG RTG September 2019'!A53</f>
        <v>0</v>
      </c>
      <c r="B65" s="655"/>
      <c r="C65" s="656" t="str">
        <f>'MTG RTG September 2019'!C53</f>
        <v>Nova TV</v>
      </c>
      <c r="D65" s="657" t="str">
        <f>'MTG RTG September 2019'!D53</f>
        <v>Movie</v>
      </c>
      <c r="E65" s="658" t="str">
        <f>'MTG RTG September 2019'!E53</f>
        <v>Su</v>
      </c>
      <c r="F65" s="659">
        <f>'MTG RTG September 2019'!F53</f>
        <v>0.83333333333333337</v>
      </c>
      <c r="G65" s="658" t="str">
        <f>'MTG RTG September 2019'!G53</f>
        <v>PT</v>
      </c>
      <c r="H65" s="660">
        <f ca="1">SUMIF('MTG RTG September 2019'!$H$3:$M$4,$AA$9,'MTG RTG September 2019'!$H53:$M53)</f>
        <v>6.2</v>
      </c>
      <c r="I65" s="661">
        <f t="shared" ca="1" si="1"/>
        <v>0</v>
      </c>
      <c r="J65" s="662">
        <f t="shared" ca="1" si="2"/>
        <v>0</v>
      </c>
      <c r="K65" s="663">
        <f t="shared" ca="1" si="20"/>
        <v>0</v>
      </c>
      <c r="L65" s="663">
        <f t="shared" ca="1" si="4"/>
        <v>0</v>
      </c>
      <c r="M65" s="665">
        <f t="shared" si="5"/>
        <v>0</v>
      </c>
      <c r="N65" s="665">
        <f t="shared" si="21"/>
        <v>0</v>
      </c>
      <c r="O65" s="665">
        <f t="shared" si="7"/>
        <v>0</v>
      </c>
      <c r="P65" s="665">
        <f t="shared" si="8"/>
        <v>0</v>
      </c>
      <c r="Q65" s="665"/>
      <c r="R65" s="665">
        <f t="shared" si="9"/>
        <v>0</v>
      </c>
      <c r="S65" s="665">
        <f t="shared" si="10"/>
        <v>0</v>
      </c>
      <c r="T65" s="666">
        <f t="shared" ca="1" si="22"/>
        <v>0</v>
      </c>
      <c r="U65" s="667">
        <f t="shared" ca="1" si="11"/>
        <v>0</v>
      </c>
      <c r="V65" s="667">
        <f t="shared" ca="1" si="12"/>
        <v>0</v>
      </c>
      <c r="W65" s="667">
        <f t="shared" ca="1" si="13"/>
        <v>0</v>
      </c>
      <c r="X65" s="667">
        <f t="shared" ca="1" si="14"/>
        <v>0</v>
      </c>
      <c r="Y65" s="667">
        <f t="shared" ca="1" si="15"/>
        <v>0</v>
      </c>
      <c r="Z65" s="667">
        <f t="shared" ca="1" si="16"/>
        <v>0</v>
      </c>
      <c r="AA65" s="668">
        <f t="shared" ca="1" si="18"/>
        <v>0</v>
      </c>
      <c r="AB65" s="669"/>
      <c r="AC65" s="679"/>
      <c r="AD65" s="677"/>
      <c r="AE65" s="677"/>
      <c r="AF65" s="677"/>
      <c r="AG65" s="677"/>
      <c r="AH65" s="678"/>
      <c r="AI65" s="678"/>
      <c r="AJ65" s="677"/>
      <c r="AK65" s="677"/>
      <c r="AL65" s="677"/>
      <c r="AM65" s="677"/>
      <c r="AN65" s="677"/>
      <c r="AO65" s="678"/>
      <c r="AP65" s="678"/>
      <c r="AQ65" s="677"/>
      <c r="AR65" s="677"/>
      <c r="AS65" s="677"/>
      <c r="AT65" s="677"/>
      <c r="AU65" s="677"/>
      <c r="AV65" s="678"/>
      <c r="AW65" s="678"/>
      <c r="AX65" s="677"/>
      <c r="AY65" s="677"/>
      <c r="AZ65" s="677"/>
      <c r="BA65" s="677"/>
      <c r="BB65" s="677"/>
      <c r="BC65" s="678"/>
      <c r="BD65" s="678"/>
      <c r="BE65" s="677"/>
      <c r="BF65" s="677"/>
      <c r="BG65" s="677"/>
      <c r="BH65" s="677"/>
      <c r="BI65" s="677"/>
      <c r="BJ65" s="678"/>
      <c r="BK65" s="678"/>
      <c r="BL65" s="677"/>
      <c r="BM65" s="677"/>
      <c r="BN65" s="677"/>
      <c r="BO65" s="677"/>
      <c r="BP65" s="677"/>
      <c r="BQ65" s="680"/>
      <c r="BR65" s="680"/>
      <c r="BS65" s="677"/>
      <c r="BT65" s="677"/>
      <c r="BU65" s="677"/>
      <c r="BV65" s="677"/>
      <c r="BW65" s="677"/>
      <c r="BX65" s="680"/>
      <c r="BY65" s="680"/>
      <c r="BZ65" s="677"/>
      <c r="CA65" s="677"/>
      <c r="CB65" s="677"/>
      <c r="CC65" s="677"/>
      <c r="CD65" s="677"/>
      <c r="CE65" s="680"/>
      <c r="CF65" s="680"/>
      <c r="CG65" s="677"/>
      <c r="CH65" s="677"/>
      <c r="CI65" s="677"/>
      <c r="CJ65" s="677"/>
      <c r="CK65" s="677"/>
      <c r="CL65" s="680"/>
      <c r="CM65" s="680"/>
    </row>
    <row r="66" spans="1:91" s="676" customFormat="1" hidden="1">
      <c r="A66" s="654">
        <f>'MTG RTG September 2019'!A54</f>
        <v>0</v>
      </c>
      <c r="B66" s="655"/>
      <c r="C66" s="656" t="str">
        <f>'MTG RTG September 2019'!C54</f>
        <v>Nova TV</v>
      </c>
      <c r="D66" s="657" t="str">
        <f>'MTG RTG September 2019'!D54</f>
        <v>Movie</v>
      </c>
      <c r="E66" s="658" t="str">
        <f>'MTG RTG September 2019'!E54</f>
        <v>Su</v>
      </c>
      <c r="F66" s="659">
        <f>'MTG RTG September 2019'!F54</f>
        <v>0.92708333333333315</v>
      </c>
      <c r="G66" s="658" t="str">
        <f>'MTG RTG September 2019'!G54</f>
        <v>PT</v>
      </c>
      <c r="H66" s="660">
        <f ca="1">SUMIF('MTG RTG September 2019'!$H$3:$M$4,$AA$9,'MTG RTG September 2019'!$H54:$M54)</f>
        <v>3.3</v>
      </c>
      <c r="I66" s="661">
        <f t="shared" ca="1" si="1"/>
        <v>0</v>
      </c>
      <c r="J66" s="662">
        <f t="shared" ca="1" si="2"/>
        <v>0</v>
      </c>
      <c r="K66" s="663">
        <f t="shared" ca="1" si="20"/>
        <v>0</v>
      </c>
      <c r="L66" s="663">
        <f t="shared" ca="1" si="4"/>
        <v>0</v>
      </c>
      <c r="M66" s="665">
        <f t="shared" si="5"/>
        <v>0</v>
      </c>
      <c r="N66" s="665">
        <f t="shared" si="21"/>
        <v>0</v>
      </c>
      <c r="O66" s="665">
        <f t="shared" si="7"/>
        <v>0</v>
      </c>
      <c r="P66" s="665">
        <f t="shared" si="8"/>
        <v>0</v>
      </c>
      <c r="Q66" s="665"/>
      <c r="R66" s="665">
        <f t="shared" si="9"/>
        <v>0</v>
      </c>
      <c r="S66" s="665">
        <f t="shared" si="10"/>
        <v>0</v>
      </c>
      <c r="T66" s="666">
        <f t="shared" ca="1" si="22"/>
        <v>0</v>
      </c>
      <c r="U66" s="667">
        <f t="shared" ca="1" si="11"/>
        <v>0</v>
      </c>
      <c r="V66" s="667">
        <f t="shared" ca="1" si="12"/>
        <v>0</v>
      </c>
      <c r="W66" s="667">
        <f t="shared" ca="1" si="13"/>
        <v>0</v>
      </c>
      <c r="X66" s="667">
        <f t="shared" ca="1" si="14"/>
        <v>0</v>
      </c>
      <c r="Y66" s="667">
        <f t="shared" ca="1" si="15"/>
        <v>0</v>
      </c>
      <c r="Z66" s="667">
        <f t="shared" ca="1" si="16"/>
        <v>0</v>
      </c>
      <c r="AA66" s="668">
        <f t="shared" ca="1" si="18"/>
        <v>0</v>
      </c>
      <c r="AB66" s="669"/>
      <c r="AC66" s="679"/>
      <c r="AD66" s="677"/>
      <c r="AE66" s="677"/>
      <c r="AF66" s="677"/>
      <c r="AG66" s="677"/>
      <c r="AH66" s="678"/>
      <c r="AI66" s="678"/>
      <c r="AJ66" s="677"/>
      <c r="AK66" s="677"/>
      <c r="AL66" s="677"/>
      <c r="AM66" s="677"/>
      <c r="AN66" s="677"/>
      <c r="AO66" s="678"/>
      <c r="AP66" s="678"/>
      <c r="AQ66" s="677"/>
      <c r="AR66" s="677"/>
      <c r="AS66" s="677"/>
      <c r="AT66" s="677"/>
      <c r="AU66" s="677"/>
      <c r="AV66" s="678"/>
      <c r="AW66" s="678"/>
      <c r="AX66" s="677"/>
      <c r="AY66" s="677"/>
      <c r="AZ66" s="677"/>
      <c r="BA66" s="677"/>
      <c r="BB66" s="677"/>
      <c r="BC66" s="678"/>
      <c r="BD66" s="678"/>
      <c r="BE66" s="677"/>
      <c r="BF66" s="677"/>
      <c r="BG66" s="677"/>
      <c r="BH66" s="677"/>
      <c r="BI66" s="677"/>
      <c r="BJ66" s="678"/>
      <c r="BK66" s="678"/>
      <c r="BL66" s="677"/>
      <c r="BM66" s="677"/>
      <c r="BN66" s="677"/>
      <c r="BO66" s="677"/>
      <c r="BP66" s="677"/>
      <c r="BQ66" s="680"/>
      <c r="BR66" s="680"/>
      <c r="BS66" s="677"/>
      <c r="BT66" s="677"/>
      <c r="BU66" s="677"/>
      <c r="BV66" s="677"/>
      <c r="BW66" s="677"/>
      <c r="BX66" s="680"/>
      <c r="BY66" s="680"/>
      <c r="BZ66" s="677"/>
      <c r="CA66" s="677"/>
      <c r="CB66" s="677"/>
      <c r="CC66" s="677"/>
      <c r="CD66" s="677"/>
      <c r="CE66" s="680"/>
      <c r="CF66" s="680"/>
      <c r="CG66" s="677"/>
      <c r="CH66" s="677"/>
      <c r="CI66" s="677"/>
      <c r="CJ66" s="677"/>
      <c r="CK66" s="677"/>
      <c r="CL66" s="680"/>
      <c r="CM66" s="680"/>
    </row>
    <row r="67" spans="1:91" s="676" customFormat="1" hidden="1">
      <c r="A67" s="654">
        <f>'MTG RTG September 2019'!A55</f>
        <v>0</v>
      </c>
      <c r="B67" s="655"/>
      <c r="C67" s="656" t="str">
        <f>'MTG RTG September 2019'!C55</f>
        <v>Nova TV</v>
      </c>
      <c r="D67" s="657" t="str">
        <f>'MTG RTG September 2019'!D55</f>
        <v>Night time</v>
      </c>
      <c r="E67" s="658" t="str">
        <f>'MTG RTG September 2019'!E55</f>
        <v>Su</v>
      </c>
      <c r="F67" s="659">
        <f>'MTG RTG September 2019'!F55</f>
        <v>2.0833333333333332E-2</v>
      </c>
      <c r="G67" s="658" t="str">
        <f>'MTG RTG September 2019'!G55</f>
        <v>NPT</v>
      </c>
      <c r="H67" s="660">
        <f ca="1">SUMIF('MTG RTG September 2019'!$H$3:$M$4,$AA$9,'MTG RTG September 2019'!$H55:$M55)</f>
        <v>1.2</v>
      </c>
      <c r="I67" s="661">
        <f t="shared" ca="1" si="1"/>
        <v>0</v>
      </c>
      <c r="J67" s="662">
        <f t="shared" ca="1" si="2"/>
        <v>0</v>
      </c>
      <c r="K67" s="663">
        <f t="shared" ca="1" si="20"/>
        <v>0</v>
      </c>
      <c r="L67" s="663">
        <f t="shared" ca="1" si="4"/>
        <v>0</v>
      </c>
      <c r="M67" s="665">
        <f t="shared" si="5"/>
        <v>0</v>
      </c>
      <c r="N67" s="665">
        <f t="shared" si="21"/>
        <v>0</v>
      </c>
      <c r="O67" s="665">
        <f t="shared" si="7"/>
        <v>0</v>
      </c>
      <c r="P67" s="665">
        <f t="shared" si="8"/>
        <v>0</v>
      </c>
      <c r="Q67" s="665"/>
      <c r="R67" s="665">
        <f t="shared" si="9"/>
        <v>0</v>
      </c>
      <c r="S67" s="665">
        <f t="shared" si="10"/>
        <v>0</v>
      </c>
      <c r="T67" s="666">
        <f t="shared" ca="1" si="22"/>
        <v>0</v>
      </c>
      <c r="U67" s="667">
        <f t="shared" ca="1" si="11"/>
        <v>0</v>
      </c>
      <c r="V67" s="667">
        <f t="shared" ca="1" si="12"/>
        <v>0</v>
      </c>
      <c r="W67" s="667">
        <f t="shared" ca="1" si="13"/>
        <v>0</v>
      </c>
      <c r="X67" s="667">
        <f t="shared" ca="1" si="14"/>
        <v>0</v>
      </c>
      <c r="Y67" s="667">
        <f t="shared" ca="1" si="15"/>
        <v>0</v>
      </c>
      <c r="Z67" s="667">
        <f t="shared" ca="1" si="16"/>
        <v>0</v>
      </c>
      <c r="AA67" s="668">
        <f t="shared" ca="1" si="18"/>
        <v>0</v>
      </c>
      <c r="AB67" s="669"/>
      <c r="AC67" s="679"/>
      <c r="AD67" s="677"/>
      <c r="AE67" s="677"/>
      <c r="AF67" s="677"/>
      <c r="AG67" s="677"/>
      <c r="AH67" s="678"/>
      <c r="AI67" s="678"/>
      <c r="AJ67" s="677"/>
      <c r="AK67" s="677"/>
      <c r="AL67" s="677"/>
      <c r="AM67" s="677"/>
      <c r="AN67" s="677"/>
      <c r="AO67" s="678"/>
      <c r="AP67" s="678"/>
      <c r="AQ67" s="677"/>
      <c r="AR67" s="677"/>
      <c r="AS67" s="677"/>
      <c r="AT67" s="677"/>
      <c r="AU67" s="677"/>
      <c r="AV67" s="678"/>
      <c r="AW67" s="678"/>
      <c r="AX67" s="677"/>
      <c r="AY67" s="677"/>
      <c r="AZ67" s="677"/>
      <c r="BA67" s="677"/>
      <c r="BB67" s="677"/>
      <c r="BC67" s="678"/>
      <c r="BD67" s="678"/>
      <c r="BE67" s="677"/>
      <c r="BF67" s="677"/>
      <c r="BG67" s="677"/>
      <c r="BH67" s="677"/>
      <c r="BI67" s="677"/>
      <c r="BJ67" s="678"/>
      <c r="BK67" s="678"/>
      <c r="BL67" s="677"/>
      <c r="BM67" s="677"/>
      <c r="BN67" s="677"/>
      <c r="BO67" s="677"/>
      <c r="BP67" s="677"/>
      <c r="BQ67" s="680"/>
      <c r="BR67" s="680"/>
      <c r="BS67" s="677"/>
      <c r="BT67" s="677"/>
      <c r="BU67" s="677"/>
      <c r="BV67" s="677"/>
      <c r="BW67" s="677"/>
      <c r="BX67" s="680"/>
      <c r="BY67" s="680"/>
      <c r="BZ67" s="677"/>
      <c r="CA67" s="677"/>
      <c r="CB67" s="677"/>
      <c r="CC67" s="677"/>
      <c r="CD67" s="677"/>
      <c r="CE67" s="680"/>
      <c r="CF67" s="680"/>
      <c r="CG67" s="677"/>
      <c r="CH67" s="677"/>
      <c r="CI67" s="677"/>
      <c r="CJ67" s="677"/>
      <c r="CK67" s="677"/>
      <c r="CL67" s="680"/>
      <c r="CM67" s="680"/>
    </row>
    <row r="68" spans="1:91" s="676" customFormat="1" hidden="1">
      <c r="A68" s="654" t="str">
        <f>'MTG RTG September 2019'!A56</f>
        <v>From 13.09.2019 Jay Leno`s Garage</v>
      </c>
      <c r="B68" s="655"/>
      <c r="C68" s="656" t="str">
        <f>'MTG RTG September 2019'!C56</f>
        <v>Diema</v>
      </c>
      <c r="D68" s="657" t="str">
        <f>'MTG RTG September 2019'!D56</f>
        <v>Ice Road Truckers</v>
      </c>
      <c r="E68" s="658" t="str">
        <f>'MTG RTG September 2019'!E56</f>
        <v>Mo-Fr</v>
      </c>
      <c r="F68" s="659">
        <f>'MTG RTG September 2019'!F56</f>
        <v>0.24305555555555558</v>
      </c>
      <c r="G68" s="658" t="str">
        <f>'MTG RTG September 2019'!G56</f>
        <v>NPT</v>
      </c>
      <c r="H68" s="660">
        <f ca="1">SUMIF('MTG RTG September 2019'!$H$3:$M$4,$AA$9,'MTG RTG September 2019'!$H56:$M56)</f>
        <v>0.1</v>
      </c>
      <c r="I68" s="661">
        <f t="shared" ca="1" si="1"/>
        <v>0</v>
      </c>
      <c r="J68" s="662">
        <f t="shared" ca="1" si="2"/>
        <v>0</v>
      </c>
      <c r="K68" s="663">
        <f t="shared" ca="1" si="20"/>
        <v>0</v>
      </c>
      <c r="L68" s="663">
        <f t="shared" ca="1" si="4"/>
        <v>0</v>
      </c>
      <c r="M68" s="665">
        <f t="shared" si="5"/>
        <v>0</v>
      </c>
      <c r="N68" s="665">
        <f t="shared" si="21"/>
        <v>0</v>
      </c>
      <c r="O68" s="665">
        <f t="shared" si="7"/>
        <v>0</v>
      </c>
      <c r="P68" s="665">
        <f t="shared" si="8"/>
        <v>0</v>
      </c>
      <c r="Q68" s="665"/>
      <c r="R68" s="665">
        <f t="shared" si="9"/>
        <v>0</v>
      </c>
      <c r="S68" s="665">
        <f t="shared" si="10"/>
        <v>0</v>
      </c>
      <c r="T68" s="666">
        <f t="shared" ca="1" si="22"/>
        <v>0</v>
      </c>
      <c r="U68" s="667">
        <f t="shared" ca="1" si="11"/>
        <v>0</v>
      </c>
      <c r="V68" s="667">
        <f t="shared" ca="1" si="12"/>
        <v>0</v>
      </c>
      <c r="W68" s="667">
        <f t="shared" ca="1" si="13"/>
        <v>0</v>
      </c>
      <c r="X68" s="667">
        <f t="shared" ca="1" si="14"/>
        <v>0</v>
      </c>
      <c r="Y68" s="667">
        <f t="shared" ca="1" si="15"/>
        <v>0</v>
      </c>
      <c r="Z68" s="667">
        <f t="shared" ca="1" si="16"/>
        <v>0</v>
      </c>
      <c r="AA68" s="668">
        <f t="shared" ca="1" si="18"/>
        <v>0</v>
      </c>
      <c r="AB68" s="669"/>
      <c r="AC68" s="679"/>
      <c r="AD68" s="677"/>
      <c r="AE68" s="677"/>
      <c r="AF68" s="677"/>
      <c r="AG68" s="677"/>
      <c r="AH68" s="678"/>
      <c r="AI68" s="678"/>
      <c r="AJ68" s="677"/>
      <c r="AK68" s="677"/>
      <c r="AL68" s="677"/>
      <c r="AM68" s="677"/>
      <c r="AN68" s="677"/>
      <c r="AO68" s="678"/>
      <c r="AP68" s="678"/>
      <c r="AQ68" s="677"/>
      <c r="AR68" s="677"/>
      <c r="AS68" s="677"/>
      <c r="AT68" s="677"/>
      <c r="AU68" s="677"/>
      <c r="AV68" s="678"/>
      <c r="AW68" s="678"/>
      <c r="AX68" s="677"/>
      <c r="AY68" s="677"/>
      <c r="AZ68" s="677"/>
      <c r="BA68" s="677"/>
      <c r="BB68" s="677"/>
      <c r="BC68" s="678"/>
      <c r="BD68" s="678"/>
      <c r="BE68" s="677"/>
      <c r="BF68" s="677"/>
      <c r="BG68" s="677"/>
      <c r="BH68" s="677"/>
      <c r="BI68" s="677"/>
      <c r="BJ68" s="678"/>
      <c r="BK68" s="678"/>
      <c r="BL68" s="677"/>
      <c r="BM68" s="677"/>
      <c r="BN68" s="677"/>
      <c r="BO68" s="677"/>
      <c r="BP68" s="677"/>
      <c r="BQ68" s="680"/>
      <c r="BR68" s="680"/>
      <c r="BS68" s="677"/>
      <c r="BT68" s="677"/>
      <c r="BU68" s="677"/>
      <c r="BV68" s="677"/>
      <c r="BW68" s="677"/>
      <c r="BX68" s="680"/>
      <c r="BY68" s="680"/>
      <c r="BZ68" s="677"/>
      <c r="CA68" s="677"/>
      <c r="CB68" s="677"/>
      <c r="CC68" s="677"/>
      <c r="CD68" s="677"/>
      <c r="CE68" s="680"/>
      <c r="CF68" s="680"/>
      <c r="CG68" s="677"/>
      <c r="CH68" s="677"/>
      <c r="CI68" s="677"/>
      <c r="CJ68" s="677"/>
      <c r="CK68" s="677"/>
      <c r="CL68" s="680"/>
      <c r="CM68" s="680"/>
    </row>
    <row r="69" spans="1:91" s="676" customFormat="1" hidden="1">
      <c r="A69" s="654">
        <f>'MTG RTG September 2019'!A57</f>
        <v>0</v>
      </c>
      <c r="B69" s="655"/>
      <c r="C69" s="656" t="str">
        <f>'MTG RTG September 2019'!C57</f>
        <v>Diema</v>
      </c>
      <c r="D69" s="657" t="str">
        <f>'MTG RTG September 2019'!D57</f>
        <v>Walker Texas Ranger (FRR)</v>
      </c>
      <c r="E69" s="658" t="str">
        <f>'MTG RTG September 2019'!E57</f>
        <v>Mo-Fr</v>
      </c>
      <c r="F69" s="659">
        <f>'MTG RTG September 2019'!F57</f>
        <v>0.28472222222222221</v>
      </c>
      <c r="G69" s="658" t="str">
        <f>'MTG RTG September 2019'!G57</f>
        <v>NPT</v>
      </c>
      <c r="H69" s="660">
        <f ca="1">SUMIF('MTG RTG September 2019'!$H$3:$M$4,$AA$9,'MTG RTG September 2019'!$H57:$M57)</f>
        <v>0.1</v>
      </c>
      <c r="I69" s="661">
        <f t="shared" ca="1" si="1"/>
        <v>0</v>
      </c>
      <c r="J69" s="662">
        <f t="shared" ca="1" si="2"/>
        <v>0</v>
      </c>
      <c r="K69" s="663">
        <f t="shared" ca="1" si="20"/>
        <v>0</v>
      </c>
      <c r="L69" s="663">
        <f t="shared" ca="1" si="4"/>
        <v>0</v>
      </c>
      <c r="M69" s="665">
        <f t="shared" si="5"/>
        <v>0</v>
      </c>
      <c r="N69" s="665">
        <f t="shared" si="21"/>
        <v>0</v>
      </c>
      <c r="O69" s="665">
        <f t="shared" si="7"/>
        <v>0</v>
      </c>
      <c r="P69" s="665">
        <f t="shared" si="8"/>
        <v>0</v>
      </c>
      <c r="Q69" s="665"/>
      <c r="R69" s="665">
        <f t="shared" si="9"/>
        <v>0</v>
      </c>
      <c r="S69" s="665">
        <f t="shared" si="10"/>
        <v>0</v>
      </c>
      <c r="T69" s="666">
        <f t="shared" ca="1" si="22"/>
        <v>0</v>
      </c>
      <c r="U69" s="667">
        <f t="shared" ca="1" si="11"/>
        <v>0</v>
      </c>
      <c r="V69" s="667">
        <f t="shared" ca="1" si="12"/>
        <v>0</v>
      </c>
      <c r="W69" s="667">
        <f t="shared" ca="1" si="13"/>
        <v>0</v>
      </c>
      <c r="X69" s="667">
        <f t="shared" ca="1" si="14"/>
        <v>0</v>
      </c>
      <c r="Y69" s="667">
        <f t="shared" ca="1" si="15"/>
        <v>0</v>
      </c>
      <c r="Z69" s="667">
        <f t="shared" ca="1" si="16"/>
        <v>0</v>
      </c>
      <c r="AA69" s="668">
        <f t="shared" ca="1" si="18"/>
        <v>0</v>
      </c>
      <c r="AB69" s="669"/>
      <c r="AC69" s="679"/>
      <c r="AD69" s="677"/>
      <c r="AE69" s="677"/>
      <c r="AF69" s="677"/>
      <c r="AG69" s="677"/>
      <c r="AH69" s="678"/>
      <c r="AI69" s="678"/>
      <c r="AJ69" s="677"/>
      <c r="AK69" s="677"/>
      <c r="AL69" s="677"/>
      <c r="AM69" s="677"/>
      <c r="AN69" s="677"/>
      <c r="AO69" s="678"/>
      <c r="AP69" s="678"/>
      <c r="AQ69" s="677"/>
      <c r="AR69" s="677"/>
      <c r="AS69" s="677"/>
      <c r="AT69" s="677"/>
      <c r="AU69" s="677"/>
      <c r="AV69" s="678"/>
      <c r="AW69" s="678"/>
      <c r="AX69" s="677"/>
      <c r="AY69" s="677"/>
      <c r="AZ69" s="677"/>
      <c r="BA69" s="677"/>
      <c r="BB69" s="677"/>
      <c r="BC69" s="678"/>
      <c r="BD69" s="678"/>
      <c r="BE69" s="677"/>
      <c r="BF69" s="677"/>
      <c r="BG69" s="677"/>
      <c r="BH69" s="677"/>
      <c r="BI69" s="677"/>
      <c r="BJ69" s="678"/>
      <c r="BK69" s="678"/>
      <c r="BL69" s="677"/>
      <c r="BM69" s="677"/>
      <c r="BN69" s="677"/>
      <c r="BO69" s="677"/>
      <c r="BP69" s="677"/>
      <c r="BQ69" s="680"/>
      <c r="BR69" s="680"/>
      <c r="BS69" s="677"/>
      <c r="BT69" s="677"/>
      <c r="BU69" s="677"/>
      <c r="BV69" s="677"/>
      <c r="BW69" s="677"/>
      <c r="BX69" s="680"/>
      <c r="BY69" s="680"/>
      <c r="BZ69" s="677"/>
      <c r="CA69" s="677"/>
      <c r="CB69" s="677"/>
      <c r="CC69" s="677"/>
      <c r="CD69" s="677"/>
      <c r="CE69" s="680"/>
      <c r="CF69" s="680"/>
      <c r="CG69" s="677"/>
      <c r="CH69" s="677"/>
      <c r="CI69" s="677"/>
      <c r="CJ69" s="677"/>
      <c r="CK69" s="677"/>
      <c r="CL69" s="680"/>
      <c r="CM69" s="680"/>
    </row>
    <row r="70" spans="1:91" s="676" customFormat="1" hidden="1">
      <c r="A70" s="681" t="str">
        <f>'MTG RTG September 2019'!A58</f>
        <v>From 27.09.2019 Alarm for Cobra</v>
      </c>
      <c r="B70" s="655"/>
      <c r="C70" s="656" t="str">
        <f>'MTG RTG September 2019'!C58</f>
        <v>Diema</v>
      </c>
      <c r="D70" s="657" t="str">
        <f>'MTG RTG September 2019'!D58</f>
        <v>Blacklist (FRR)</v>
      </c>
      <c r="E70" s="658" t="str">
        <f>'MTG RTG September 2019'!E58</f>
        <v>Mo-Fr</v>
      </c>
      <c r="F70" s="659">
        <f>'MTG RTG September 2019'!F58</f>
        <v>0.3263888888888889</v>
      </c>
      <c r="G70" s="658" t="str">
        <f>'MTG RTG September 2019'!G58</f>
        <v>NPT</v>
      </c>
      <c r="H70" s="660">
        <f ca="1">SUMIF('MTG RTG September 2019'!$H$3:$M$4,$AA$9,'MTG RTG September 2019'!$H58:$M58)</f>
        <v>0.1</v>
      </c>
      <c r="I70" s="661">
        <f t="shared" ca="1" si="1"/>
        <v>0</v>
      </c>
      <c r="J70" s="662">
        <f t="shared" ca="1" si="2"/>
        <v>0</v>
      </c>
      <c r="K70" s="663">
        <f t="shared" ca="1" si="20"/>
        <v>0</v>
      </c>
      <c r="L70" s="663">
        <f t="shared" ca="1" si="4"/>
        <v>0</v>
      </c>
      <c r="M70" s="665">
        <f t="shared" si="5"/>
        <v>0</v>
      </c>
      <c r="N70" s="665">
        <f t="shared" si="21"/>
        <v>0</v>
      </c>
      <c r="O70" s="665">
        <f t="shared" si="7"/>
        <v>0</v>
      </c>
      <c r="P70" s="665">
        <f t="shared" si="8"/>
        <v>0</v>
      </c>
      <c r="Q70" s="665"/>
      <c r="R70" s="665">
        <f t="shared" si="9"/>
        <v>0</v>
      </c>
      <c r="S70" s="665">
        <f t="shared" si="10"/>
        <v>0</v>
      </c>
      <c r="T70" s="666">
        <f t="shared" ca="1" si="22"/>
        <v>0</v>
      </c>
      <c r="U70" s="667">
        <f t="shared" ca="1" si="11"/>
        <v>0</v>
      </c>
      <c r="V70" s="667">
        <f t="shared" ca="1" si="12"/>
        <v>0</v>
      </c>
      <c r="W70" s="667">
        <f t="shared" ca="1" si="13"/>
        <v>0</v>
      </c>
      <c r="X70" s="667">
        <f t="shared" ca="1" si="14"/>
        <v>0</v>
      </c>
      <c r="Y70" s="667">
        <f t="shared" ca="1" si="15"/>
        <v>0</v>
      </c>
      <c r="Z70" s="667">
        <f t="shared" ca="1" si="16"/>
        <v>0</v>
      </c>
      <c r="AA70" s="668">
        <f t="shared" ca="1" si="18"/>
        <v>0</v>
      </c>
      <c r="AB70" s="669"/>
      <c r="AC70" s="679"/>
      <c r="AD70" s="677"/>
      <c r="AE70" s="677"/>
      <c r="AF70" s="677"/>
      <c r="AG70" s="677"/>
      <c r="AH70" s="678"/>
      <c r="AI70" s="678"/>
      <c r="AJ70" s="677"/>
      <c r="AK70" s="677"/>
      <c r="AL70" s="677"/>
      <c r="AM70" s="677"/>
      <c r="AN70" s="677"/>
      <c r="AO70" s="678"/>
      <c r="AP70" s="678"/>
      <c r="AQ70" s="677"/>
      <c r="AR70" s="677"/>
      <c r="AS70" s="677"/>
      <c r="AT70" s="677"/>
      <c r="AU70" s="677"/>
      <c r="AV70" s="678"/>
      <c r="AW70" s="678"/>
      <c r="AX70" s="677"/>
      <c r="AY70" s="677"/>
      <c r="AZ70" s="677"/>
      <c r="BA70" s="677"/>
      <c r="BB70" s="677"/>
      <c r="BC70" s="678"/>
      <c r="BD70" s="678"/>
      <c r="BE70" s="677"/>
      <c r="BF70" s="677"/>
      <c r="BG70" s="677"/>
      <c r="BH70" s="677"/>
      <c r="BI70" s="677"/>
      <c r="BJ70" s="678"/>
      <c r="BK70" s="678"/>
      <c r="BL70" s="677"/>
      <c r="BM70" s="677"/>
      <c r="BN70" s="677"/>
      <c r="BO70" s="677"/>
      <c r="BP70" s="677"/>
      <c r="BQ70" s="680"/>
      <c r="BR70" s="680"/>
      <c r="BS70" s="677"/>
      <c r="BT70" s="677"/>
      <c r="BU70" s="677"/>
      <c r="BV70" s="677"/>
      <c r="BW70" s="677"/>
      <c r="BX70" s="680"/>
      <c r="BY70" s="680"/>
      <c r="BZ70" s="677"/>
      <c r="CA70" s="677"/>
      <c r="CB70" s="677"/>
      <c r="CC70" s="677"/>
      <c r="CD70" s="677"/>
      <c r="CE70" s="680"/>
      <c r="CF70" s="680"/>
      <c r="CG70" s="677"/>
      <c r="CH70" s="677"/>
      <c r="CI70" s="677"/>
      <c r="CJ70" s="677"/>
      <c r="CK70" s="677"/>
      <c r="CL70" s="680"/>
      <c r="CM70" s="680"/>
    </row>
    <row r="71" spans="1:91" s="676" customFormat="1" hidden="1">
      <c r="A71" s="654">
        <f>'MTG RTG September 2019'!A59</f>
        <v>0</v>
      </c>
      <c r="B71" s="655"/>
      <c r="C71" s="656" t="str">
        <f>'MTG RTG September 2019'!C59</f>
        <v>Diema</v>
      </c>
      <c r="D71" s="657" t="str">
        <f>'MTG RTG September 2019'!D59</f>
        <v>Best of Fun</v>
      </c>
      <c r="E71" s="658" t="str">
        <f>'MTG RTG September 2019'!E59</f>
        <v>Mo-Fr</v>
      </c>
      <c r="F71" s="659">
        <f>'MTG RTG September 2019'!F59</f>
        <v>0.38194444444444442</v>
      </c>
      <c r="G71" s="658" t="str">
        <f>'MTG RTG September 2019'!G59</f>
        <v>NPT</v>
      </c>
      <c r="H71" s="660">
        <f ca="1">SUMIF('MTG RTG September 2019'!$H$3:$M$4,$AA$9,'MTG RTG September 2019'!$H59:$M59)</f>
        <v>0.1</v>
      </c>
      <c r="I71" s="661">
        <f t="shared" ca="1" si="1"/>
        <v>0</v>
      </c>
      <c r="J71" s="662">
        <f t="shared" ca="1" si="2"/>
        <v>0</v>
      </c>
      <c r="K71" s="663">
        <f t="shared" ca="1" si="20"/>
        <v>0</v>
      </c>
      <c r="L71" s="663">
        <f t="shared" ca="1" si="4"/>
        <v>0</v>
      </c>
      <c r="M71" s="665">
        <f t="shared" si="5"/>
        <v>0</v>
      </c>
      <c r="N71" s="665">
        <f t="shared" si="21"/>
        <v>0</v>
      </c>
      <c r="O71" s="665">
        <f t="shared" si="7"/>
        <v>0</v>
      </c>
      <c r="P71" s="665">
        <f t="shared" si="8"/>
        <v>0</v>
      </c>
      <c r="Q71" s="665"/>
      <c r="R71" s="665">
        <f t="shared" si="9"/>
        <v>0</v>
      </c>
      <c r="S71" s="665">
        <f t="shared" si="10"/>
        <v>0</v>
      </c>
      <c r="T71" s="666">
        <f t="shared" ca="1" si="22"/>
        <v>0</v>
      </c>
      <c r="U71" s="667">
        <f t="shared" ca="1" si="11"/>
        <v>0</v>
      </c>
      <c r="V71" s="667">
        <f t="shared" ca="1" si="12"/>
        <v>0</v>
      </c>
      <c r="W71" s="667">
        <f t="shared" ca="1" si="13"/>
        <v>0</v>
      </c>
      <c r="X71" s="667">
        <f t="shared" ca="1" si="14"/>
        <v>0</v>
      </c>
      <c r="Y71" s="667">
        <f t="shared" ca="1" si="15"/>
        <v>0</v>
      </c>
      <c r="Z71" s="667">
        <f t="shared" ca="1" si="16"/>
        <v>0</v>
      </c>
      <c r="AA71" s="668">
        <f t="shared" ca="1" si="18"/>
        <v>0</v>
      </c>
      <c r="AB71" s="669"/>
      <c r="AC71" s="679"/>
      <c r="AD71" s="677"/>
      <c r="AE71" s="677"/>
      <c r="AF71" s="677"/>
      <c r="AG71" s="677"/>
      <c r="AH71" s="678"/>
      <c r="AI71" s="678"/>
      <c r="AJ71" s="677"/>
      <c r="AK71" s="677"/>
      <c r="AL71" s="677"/>
      <c r="AM71" s="677"/>
      <c r="AN71" s="677"/>
      <c r="AO71" s="678"/>
      <c r="AP71" s="678"/>
      <c r="AQ71" s="677"/>
      <c r="AR71" s="677"/>
      <c r="AS71" s="677"/>
      <c r="AT71" s="677"/>
      <c r="AU71" s="677"/>
      <c r="AV71" s="678"/>
      <c r="AW71" s="678"/>
      <c r="AX71" s="677"/>
      <c r="AY71" s="677"/>
      <c r="AZ71" s="677"/>
      <c r="BA71" s="677"/>
      <c r="BB71" s="677"/>
      <c r="BC71" s="678"/>
      <c r="BD71" s="678"/>
      <c r="BE71" s="677"/>
      <c r="BF71" s="677"/>
      <c r="BG71" s="677"/>
      <c r="BH71" s="677"/>
      <c r="BI71" s="677"/>
      <c r="BJ71" s="678"/>
      <c r="BK71" s="678"/>
      <c r="BL71" s="677"/>
      <c r="BM71" s="677"/>
      <c r="BN71" s="677"/>
      <c r="BO71" s="677"/>
      <c r="BP71" s="677"/>
      <c r="BQ71" s="680"/>
      <c r="BR71" s="680"/>
      <c r="BS71" s="677"/>
      <c r="BT71" s="677"/>
      <c r="BU71" s="677"/>
      <c r="BV71" s="677"/>
      <c r="BW71" s="677"/>
      <c r="BX71" s="680"/>
      <c r="BY71" s="680"/>
      <c r="BZ71" s="677"/>
      <c r="CA71" s="677"/>
      <c r="CB71" s="677"/>
      <c r="CC71" s="677"/>
      <c r="CD71" s="677"/>
      <c r="CE71" s="680"/>
      <c r="CF71" s="680"/>
      <c r="CG71" s="677"/>
      <c r="CH71" s="677"/>
      <c r="CI71" s="677"/>
      <c r="CJ71" s="677"/>
      <c r="CK71" s="677"/>
      <c r="CL71" s="680"/>
      <c r="CM71" s="680"/>
    </row>
    <row r="72" spans="1:91" s="676" customFormat="1" hidden="1">
      <c r="A72" s="654" t="str">
        <f>'MTG RTG September 2019'!A60</f>
        <v>From 17.09.2019 Marvel Agents of S.H.I.E.L.D</v>
      </c>
      <c r="B72" s="655"/>
      <c r="C72" s="656" t="str">
        <f>'MTG RTG September 2019'!C60</f>
        <v>Diema</v>
      </c>
      <c r="D72" s="657" t="str">
        <f>'MTG RTG September 2019'!D60</f>
        <v>Team Knight Rider (FRR)</v>
      </c>
      <c r="E72" s="658" t="str">
        <f>'MTG RTG September 2019'!E60</f>
        <v>Mo-Fr</v>
      </c>
      <c r="F72" s="659">
        <f>'MTG RTG September 2019'!F60</f>
        <v>0.41666666666666669</v>
      </c>
      <c r="G72" s="658" t="str">
        <f>'MTG RTG September 2019'!G60</f>
        <v>NPT</v>
      </c>
      <c r="H72" s="660">
        <f ca="1">SUMIF('MTG RTG September 2019'!$H$3:$M$4,$AA$9,'MTG RTG September 2019'!$H60:$M60)</f>
        <v>0.1</v>
      </c>
      <c r="I72" s="661">
        <f t="shared" ca="1" si="1"/>
        <v>0</v>
      </c>
      <c r="J72" s="662">
        <f t="shared" ca="1" si="2"/>
        <v>0</v>
      </c>
      <c r="K72" s="663">
        <f t="shared" ca="1" si="20"/>
        <v>0</v>
      </c>
      <c r="L72" s="663">
        <f t="shared" ca="1" si="4"/>
        <v>0</v>
      </c>
      <c r="M72" s="665">
        <f t="shared" si="5"/>
        <v>0</v>
      </c>
      <c r="N72" s="665">
        <f t="shared" si="21"/>
        <v>0</v>
      </c>
      <c r="O72" s="665">
        <f t="shared" si="7"/>
        <v>0</v>
      </c>
      <c r="P72" s="665">
        <f t="shared" si="8"/>
        <v>0</v>
      </c>
      <c r="Q72" s="665"/>
      <c r="R72" s="665">
        <f t="shared" si="9"/>
        <v>0</v>
      </c>
      <c r="S72" s="665">
        <f t="shared" si="10"/>
        <v>0</v>
      </c>
      <c r="T72" s="666">
        <f t="shared" ca="1" si="22"/>
        <v>0</v>
      </c>
      <c r="U72" s="667">
        <f t="shared" ca="1" si="11"/>
        <v>0</v>
      </c>
      <c r="V72" s="667">
        <f t="shared" ca="1" si="12"/>
        <v>0</v>
      </c>
      <c r="W72" s="667">
        <f t="shared" ca="1" si="13"/>
        <v>0</v>
      </c>
      <c r="X72" s="667">
        <f t="shared" ca="1" si="14"/>
        <v>0</v>
      </c>
      <c r="Y72" s="667">
        <f t="shared" ca="1" si="15"/>
        <v>0</v>
      </c>
      <c r="Z72" s="667">
        <f t="shared" ca="1" si="16"/>
        <v>0</v>
      </c>
      <c r="AA72" s="668">
        <f t="shared" ca="1" si="18"/>
        <v>0</v>
      </c>
      <c r="AB72" s="669"/>
      <c r="AC72" s="679"/>
      <c r="AD72" s="677"/>
      <c r="AE72" s="677"/>
      <c r="AF72" s="677"/>
      <c r="AG72" s="677"/>
      <c r="AH72" s="678"/>
      <c r="AI72" s="678"/>
      <c r="AJ72" s="677"/>
      <c r="AK72" s="677"/>
      <c r="AL72" s="677"/>
      <c r="AM72" s="677"/>
      <c r="AN72" s="677"/>
      <c r="AO72" s="678"/>
      <c r="AP72" s="678"/>
      <c r="AQ72" s="677"/>
      <c r="AR72" s="677"/>
      <c r="AS72" s="677"/>
      <c r="AT72" s="677"/>
      <c r="AU72" s="677"/>
      <c r="AV72" s="678"/>
      <c r="AW72" s="678"/>
      <c r="AX72" s="677"/>
      <c r="AY72" s="677"/>
      <c r="AZ72" s="677"/>
      <c r="BA72" s="677"/>
      <c r="BB72" s="677"/>
      <c r="BC72" s="678"/>
      <c r="BD72" s="678"/>
      <c r="BE72" s="677"/>
      <c r="BF72" s="677"/>
      <c r="BG72" s="677"/>
      <c r="BH72" s="677"/>
      <c r="BI72" s="677"/>
      <c r="BJ72" s="678"/>
      <c r="BK72" s="678"/>
      <c r="BL72" s="677"/>
      <c r="BM72" s="677"/>
      <c r="BN72" s="677"/>
      <c r="BO72" s="677"/>
      <c r="BP72" s="677"/>
      <c r="BQ72" s="680"/>
      <c r="BR72" s="680"/>
      <c r="BS72" s="677"/>
      <c r="BT72" s="677"/>
      <c r="BU72" s="677"/>
      <c r="BV72" s="677"/>
      <c r="BW72" s="677"/>
      <c r="BX72" s="680"/>
      <c r="BY72" s="680"/>
      <c r="BZ72" s="677"/>
      <c r="CA72" s="677"/>
      <c r="CB72" s="677"/>
      <c r="CC72" s="677"/>
      <c r="CD72" s="677"/>
      <c r="CE72" s="680"/>
      <c r="CF72" s="680"/>
      <c r="CG72" s="677"/>
      <c r="CH72" s="677"/>
      <c r="CI72" s="677"/>
      <c r="CJ72" s="677"/>
      <c r="CK72" s="677"/>
      <c r="CL72" s="680"/>
      <c r="CM72" s="680"/>
    </row>
    <row r="73" spans="1:91" s="676" customFormat="1" hidden="1">
      <c r="A73" s="654">
        <f>'MTG RTG September 2019'!A61</f>
        <v>0</v>
      </c>
      <c r="B73" s="655"/>
      <c r="C73" s="656" t="str">
        <f>'MTG RTG September 2019'!C61</f>
        <v>Diema</v>
      </c>
      <c r="D73" s="657" t="str">
        <f>'MTG RTG September 2019'!D61</f>
        <v>V.I.P (FRR)</v>
      </c>
      <c r="E73" s="658" t="str">
        <f>'MTG RTG September 2019'!E61</f>
        <v>Mo-Fr</v>
      </c>
      <c r="F73" s="659">
        <f>'MTG RTG September 2019'!F61</f>
        <v>0.45833333333333331</v>
      </c>
      <c r="G73" s="658" t="str">
        <f>'MTG RTG September 2019'!G61</f>
        <v>NPT</v>
      </c>
      <c r="H73" s="660">
        <f ca="1">SUMIF('MTG RTG September 2019'!$H$3:$M$4,$AA$9,'MTG RTG September 2019'!$H61:$M61)</f>
        <v>0.1</v>
      </c>
      <c r="I73" s="661">
        <f t="shared" ca="1" si="1"/>
        <v>0</v>
      </c>
      <c r="J73" s="662">
        <f t="shared" ca="1" si="2"/>
        <v>0</v>
      </c>
      <c r="K73" s="663">
        <f t="shared" ca="1" si="20"/>
        <v>0</v>
      </c>
      <c r="L73" s="663">
        <f t="shared" ca="1" si="4"/>
        <v>0</v>
      </c>
      <c r="M73" s="665">
        <f t="shared" si="5"/>
        <v>0</v>
      </c>
      <c r="N73" s="665">
        <f t="shared" si="21"/>
        <v>0</v>
      </c>
      <c r="O73" s="665">
        <f t="shared" si="7"/>
        <v>0</v>
      </c>
      <c r="P73" s="665">
        <f t="shared" si="8"/>
        <v>0</v>
      </c>
      <c r="Q73" s="665"/>
      <c r="R73" s="665">
        <f t="shared" si="9"/>
        <v>0</v>
      </c>
      <c r="S73" s="665">
        <f t="shared" si="10"/>
        <v>0</v>
      </c>
      <c r="T73" s="666">
        <f t="shared" ca="1" si="22"/>
        <v>0</v>
      </c>
      <c r="U73" s="667">
        <f t="shared" ca="1" si="11"/>
        <v>0</v>
      </c>
      <c r="V73" s="667">
        <f t="shared" ca="1" si="12"/>
        <v>0</v>
      </c>
      <c r="W73" s="667">
        <f t="shared" ca="1" si="13"/>
        <v>0</v>
      </c>
      <c r="X73" s="667">
        <f t="shared" ca="1" si="14"/>
        <v>0</v>
      </c>
      <c r="Y73" s="667">
        <f t="shared" ca="1" si="15"/>
        <v>0</v>
      </c>
      <c r="Z73" s="667">
        <f t="shared" ca="1" si="16"/>
        <v>0</v>
      </c>
      <c r="AA73" s="668">
        <f t="shared" ca="1" si="18"/>
        <v>0</v>
      </c>
      <c r="AB73" s="669"/>
      <c r="AC73" s="679"/>
      <c r="AD73" s="677"/>
      <c r="AE73" s="677"/>
      <c r="AF73" s="677"/>
      <c r="AG73" s="677"/>
      <c r="AH73" s="678"/>
      <c r="AI73" s="678"/>
      <c r="AJ73" s="677"/>
      <c r="AK73" s="677"/>
      <c r="AL73" s="677"/>
      <c r="AM73" s="677"/>
      <c r="AN73" s="677"/>
      <c r="AO73" s="678"/>
      <c r="AP73" s="678"/>
      <c r="AQ73" s="677"/>
      <c r="AR73" s="677"/>
      <c r="AS73" s="677"/>
      <c r="AT73" s="677"/>
      <c r="AU73" s="677"/>
      <c r="AV73" s="678"/>
      <c r="AW73" s="678"/>
      <c r="AX73" s="677"/>
      <c r="AY73" s="677"/>
      <c r="AZ73" s="677"/>
      <c r="BA73" s="677"/>
      <c r="BB73" s="677"/>
      <c r="BC73" s="678"/>
      <c r="BD73" s="678"/>
      <c r="BE73" s="677"/>
      <c r="BF73" s="677"/>
      <c r="BG73" s="677"/>
      <c r="BH73" s="677"/>
      <c r="BI73" s="677"/>
      <c r="BJ73" s="678"/>
      <c r="BK73" s="678"/>
      <c r="BL73" s="677"/>
      <c r="BM73" s="677"/>
      <c r="BN73" s="677"/>
      <c r="BO73" s="677"/>
      <c r="BP73" s="677"/>
      <c r="BQ73" s="680"/>
      <c r="BR73" s="680"/>
      <c r="BS73" s="677"/>
      <c r="BT73" s="677"/>
      <c r="BU73" s="677"/>
      <c r="BV73" s="677"/>
      <c r="BW73" s="677"/>
      <c r="BX73" s="680"/>
      <c r="BY73" s="680"/>
      <c r="BZ73" s="677"/>
      <c r="CA73" s="677"/>
      <c r="CB73" s="677"/>
      <c r="CC73" s="677"/>
      <c r="CD73" s="677"/>
      <c r="CE73" s="680"/>
      <c r="CF73" s="680"/>
      <c r="CG73" s="677"/>
      <c r="CH73" s="677"/>
      <c r="CI73" s="677"/>
      <c r="CJ73" s="677"/>
      <c r="CK73" s="677"/>
      <c r="CL73" s="680"/>
      <c r="CM73" s="680"/>
    </row>
    <row r="74" spans="1:91" s="676" customFormat="1" hidden="1">
      <c r="A74" s="654">
        <f>'MTG RTG September 2019'!A62</f>
        <v>0</v>
      </c>
      <c r="B74" s="655"/>
      <c r="C74" s="656" t="str">
        <f>'MTG RTG September 2019'!C62</f>
        <v>Diema</v>
      </c>
      <c r="D74" s="657" t="str">
        <f>'MTG RTG September 2019'!D62</f>
        <v>Condominium (FRR)</v>
      </c>
      <c r="E74" s="658" t="str">
        <f>'MTG RTG September 2019'!E62</f>
        <v>Mo-Fr</v>
      </c>
      <c r="F74" s="659">
        <f>'MTG RTG September 2019'!F62</f>
        <v>0.5</v>
      </c>
      <c r="G74" s="658" t="str">
        <f>'MTG RTG September 2019'!G62</f>
        <v>NPT</v>
      </c>
      <c r="H74" s="660">
        <f ca="1">SUMIF('MTG RTG September 2019'!$H$3:$M$4,$AA$9,'MTG RTG September 2019'!$H62:$M62)</f>
        <v>0.1</v>
      </c>
      <c r="I74" s="661">
        <f t="shared" ca="1" si="1"/>
        <v>0</v>
      </c>
      <c r="J74" s="662">
        <f t="shared" ca="1" si="2"/>
        <v>0</v>
      </c>
      <c r="K74" s="663">
        <f t="shared" ca="1" si="20"/>
        <v>0</v>
      </c>
      <c r="L74" s="663">
        <f t="shared" ca="1" si="4"/>
        <v>0</v>
      </c>
      <c r="M74" s="665">
        <f t="shared" si="5"/>
        <v>0</v>
      </c>
      <c r="N74" s="665">
        <f t="shared" si="21"/>
        <v>0</v>
      </c>
      <c r="O74" s="665">
        <f t="shared" si="7"/>
        <v>0</v>
      </c>
      <c r="P74" s="665">
        <f t="shared" si="8"/>
        <v>0</v>
      </c>
      <c r="Q74" s="665"/>
      <c r="R74" s="665">
        <f t="shared" si="9"/>
        <v>0</v>
      </c>
      <c r="S74" s="665">
        <f t="shared" si="10"/>
        <v>0</v>
      </c>
      <c r="T74" s="666">
        <f t="shared" ca="1" si="22"/>
        <v>0</v>
      </c>
      <c r="U74" s="667">
        <f t="shared" ca="1" si="11"/>
        <v>0</v>
      </c>
      <c r="V74" s="667">
        <f t="shared" ca="1" si="12"/>
        <v>0</v>
      </c>
      <c r="W74" s="667">
        <f t="shared" ca="1" si="13"/>
        <v>0</v>
      </c>
      <c r="X74" s="667">
        <f t="shared" ca="1" si="14"/>
        <v>0</v>
      </c>
      <c r="Y74" s="667">
        <f t="shared" ca="1" si="15"/>
        <v>0</v>
      </c>
      <c r="Z74" s="667">
        <f t="shared" ca="1" si="16"/>
        <v>0</v>
      </c>
      <c r="AA74" s="668">
        <f t="shared" ca="1" si="18"/>
        <v>0</v>
      </c>
      <c r="AB74" s="669"/>
      <c r="AC74" s="679"/>
      <c r="AD74" s="677"/>
      <c r="AE74" s="677"/>
      <c r="AF74" s="677"/>
      <c r="AG74" s="677"/>
      <c r="AH74" s="678"/>
      <c r="AI74" s="678"/>
      <c r="AJ74" s="677"/>
      <c r="AK74" s="677"/>
      <c r="AL74" s="677"/>
      <c r="AM74" s="677"/>
      <c r="AN74" s="677"/>
      <c r="AO74" s="678"/>
      <c r="AP74" s="678"/>
      <c r="AQ74" s="677"/>
      <c r="AR74" s="677"/>
      <c r="AS74" s="677"/>
      <c r="AT74" s="677"/>
      <c r="AU74" s="677"/>
      <c r="AV74" s="678"/>
      <c r="AW74" s="678"/>
      <c r="AX74" s="677"/>
      <c r="AY74" s="677"/>
      <c r="AZ74" s="677"/>
      <c r="BA74" s="677"/>
      <c r="BB74" s="677"/>
      <c r="BC74" s="678"/>
      <c r="BD74" s="678"/>
      <c r="BE74" s="677"/>
      <c r="BF74" s="677"/>
      <c r="BG74" s="677"/>
      <c r="BH74" s="677"/>
      <c r="BI74" s="677"/>
      <c r="BJ74" s="678"/>
      <c r="BK74" s="678"/>
      <c r="BL74" s="677"/>
      <c r="BM74" s="677"/>
      <c r="BN74" s="677"/>
      <c r="BO74" s="677"/>
      <c r="BP74" s="677"/>
      <c r="BQ74" s="680"/>
      <c r="BR74" s="680"/>
      <c r="BS74" s="677"/>
      <c r="BT74" s="677"/>
      <c r="BU74" s="677"/>
      <c r="BV74" s="677"/>
      <c r="BW74" s="677"/>
      <c r="BX74" s="680"/>
      <c r="BY74" s="680"/>
      <c r="BZ74" s="677"/>
      <c r="CA74" s="677"/>
      <c r="CB74" s="677"/>
      <c r="CC74" s="677"/>
      <c r="CD74" s="677"/>
      <c r="CE74" s="680"/>
      <c r="CF74" s="680"/>
      <c r="CG74" s="677"/>
      <c r="CH74" s="677"/>
      <c r="CI74" s="677"/>
      <c r="CJ74" s="677"/>
      <c r="CK74" s="677"/>
      <c r="CL74" s="680"/>
      <c r="CM74" s="680"/>
    </row>
    <row r="75" spans="1:91" s="676" customFormat="1" hidden="1">
      <c r="A75" s="654">
        <f>'MTG RTG September 2019'!A63</f>
        <v>0</v>
      </c>
      <c r="B75" s="655"/>
      <c r="C75" s="656" t="str">
        <f>'MTG RTG September 2019'!C63</f>
        <v>Diema</v>
      </c>
      <c r="D75" s="657" t="str">
        <f>'MTG RTG September 2019'!D63</f>
        <v>Walker Texas Ranger</v>
      </c>
      <c r="E75" s="658" t="str">
        <f>'MTG RTG September 2019'!E63</f>
        <v>Mo-Fr</v>
      </c>
      <c r="F75" s="659">
        <f>'MTG RTG September 2019'!F63</f>
        <v>0.54166666666666663</v>
      </c>
      <c r="G75" s="658" t="str">
        <f>'MTG RTG September 2019'!G63</f>
        <v>NPT</v>
      </c>
      <c r="H75" s="660">
        <f ca="1">SUMIF('MTG RTG September 2019'!$H$3:$M$4,$AA$9,'MTG RTG September 2019'!$H63:$M63)</f>
        <v>0.2</v>
      </c>
      <c r="I75" s="661">
        <f t="shared" ca="1" si="1"/>
        <v>0</v>
      </c>
      <c r="J75" s="662">
        <f t="shared" ca="1" si="2"/>
        <v>0</v>
      </c>
      <c r="K75" s="663">
        <f t="shared" ca="1" si="20"/>
        <v>0</v>
      </c>
      <c r="L75" s="663">
        <f t="shared" ca="1" si="4"/>
        <v>0</v>
      </c>
      <c r="M75" s="665">
        <f t="shared" si="5"/>
        <v>0</v>
      </c>
      <c r="N75" s="665">
        <f t="shared" si="21"/>
        <v>0</v>
      </c>
      <c r="O75" s="665">
        <f t="shared" si="7"/>
        <v>0</v>
      </c>
      <c r="P75" s="665">
        <f t="shared" si="8"/>
        <v>0</v>
      </c>
      <c r="Q75" s="665"/>
      <c r="R75" s="665">
        <f t="shared" si="9"/>
        <v>0</v>
      </c>
      <c r="S75" s="665">
        <f t="shared" si="10"/>
        <v>0</v>
      </c>
      <c r="T75" s="666">
        <f t="shared" ca="1" si="22"/>
        <v>0</v>
      </c>
      <c r="U75" s="667">
        <f t="shared" ca="1" si="11"/>
        <v>0</v>
      </c>
      <c r="V75" s="667">
        <f t="shared" ca="1" si="12"/>
        <v>0</v>
      </c>
      <c r="W75" s="667">
        <f t="shared" ca="1" si="13"/>
        <v>0</v>
      </c>
      <c r="X75" s="667">
        <f t="shared" ca="1" si="14"/>
        <v>0</v>
      </c>
      <c r="Y75" s="667">
        <f t="shared" ca="1" si="15"/>
        <v>0</v>
      </c>
      <c r="Z75" s="667">
        <f t="shared" ca="1" si="16"/>
        <v>0</v>
      </c>
      <c r="AA75" s="668">
        <f t="shared" ca="1" si="18"/>
        <v>0</v>
      </c>
      <c r="AB75" s="669"/>
      <c r="AC75" s="679"/>
      <c r="AD75" s="677"/>
      <c r="AE75" s="677"/>
      <c r="AF75" s="677"/>
      <c r="AG75" s="677"/>
      <c r="AH75" s="678"/>
      <c r="AI75" s="678"/>
      <c r="AJ75" s="677"/>
      <c r="AK75" s="677"/>
      <c r="AL75" s="677"/>
      <c r="AM75" s="677"/>
      <c r="AN75" s="677"/>
      <c r="AO75" s="678"/>
      <c r="AP75" s="678"/>
      <c r="AQ75" s="677"/>
      <c r="AR75" s="677"/>
      <c r="AS75" s="677"/>
      <c r="AT75" s="677"/>
      <c r="AU75" s="677"/>
      <c r="AV75" s="678"/>
      <c r="AW75" s="678"/>
      <c r="AX75" s="677"/>
      <c r="AY75" s="677"/>
      <c r="AZ75" s="677"/>
      <c r="BA75" s="677"/>
      <c r="BB75" s="677"/>
      <c r="BC75" s="678"/>
      <c r="BD75" s="678"/>
      <c r="BE75" s="677"/>
      <c r="BF75" s="677"/>
      <c r="BG75" s="677"/>
      <c r="BH75" s="677"/>
      <c r="BI75" s="677"/>
      <c r="BJ75" s="678"/>
      <c r="BK75" s="678"/>
      <c r="BL75" s="677"/>
      <c r="BM75" s="677"/>
      <c r="BN75" s="677"/>
      <c r="BO75" s="677"/>
      <c r="BP75" s="677"/>
      <c r="BQ75" s="680"/>
      <c r="BR75" s="680"/>
      <c r="BS75" s="677"/>
      <c r="BT75" s="677"/>
      <c r="BU75" s="677"/>
      <c r="BV75" s="677"/>
      <c r="BW75" s="677"/>
      <c r="BX75" s="680"/>
      <c r="BY75" s="680"/>
      <c r="BZ75" s="677"/>
      <c r="CA75" s="677"/>
      <c r="CB75" s="677"/>
      <c r="CC75" s="677"/>
      <c r="CD75" s="677"/>
      <c r="CE75" s="680"/>
      <c r="CF75" s="680"/>
      <c r="CG75" s="677"/>
      <c r="CH75" s="677"/>
      <c r="CI75" s="677"/>
      <c r="CJ75" s="677"/>
      <c r="CK75" s="677"/>
      <c r="CL75" s="680"/>
      <c r="CM75" s="680"/>
    </row>
    <row r="76" spans="1:91" s="676" customFormat="1" hidden="1">
      <c r="A76" s="654" t="str">
        <f>'MTG RTG September 2019'!A64</f>
        <v>From 26.09.2019 Alarm for Cobra</v>
      </c>
      <c r="B76" s="655"/>
      <c r="C76" s="656" t="str">
        <f>'MTG RTG September 2019'!C64</f>
        <v>Diema</v>
      </c>
      <c r="D76" s="657" t="str">
        <f>'MTG RTG September 2019'!D64</f>
        <v xml:space="preserve">Blacklist </v>
      </c>
      <c r="E76" s="658" t="str">
        <f>'MTG RTG September 2019'!E64</f>
        <v>Mo-Fr</v>
      </c>
      <c r="F76" s="659">
        <f>'MTG RTG September 2019'!F64</f>
        <v>0.58333333333333337</v>
      </c>
      <c r="G76" s="658" t="str">
        <f>'MTG RTG September 2019'!G64</f>
        <v>NPT</v>
      </c>
      <c r="H76" s="660">
        <f ca="1">SUMIF('MTG RTG September 2019'!$H$3:$M$4,$AA$9,'MTG RTG September 2019'!$H64:$M64)</f>
        <v>0.1</v>
      </c>
      <c r="I76" s="661">
        <f t="shared" ca="1" si="1"/>
        <v>0</v>
      </c>
      <c r="J76" s="662">
        <f t="shared" ca="1" si="2"/>
        <v>0</v>
      </c>
      <c r="K76" s="663">
        <f t="shared" ca="1" si="20"/>
        <v>0</v>
      </c>
      <c r="L76" s="663">
        <f t="shared" ca="1" si="4"/>
        <v>0</v>
      </c>
      <c r="M76" s="665">
        <f t="shared" si="5"/>
        <v>0</v>
      </c>
      <c r="N76" s="665">
        <f t="shared" si="21"/>
        <v>0</v>
      </c>
      <c r="O76" s="665">
        <f t="shared" si="7"/>
        <v>0</v>
      </c>
      <c r="P76" s="665">
        <f t="shared" si="8"/>
        <v>0</v>
      </c>
      <c r="Q76" s="665"/>
      <c r="R76" s="665">
        <f t="shared" si="9"/>
        <v>0</v>
      </c>
      <c r="S76" s="665">
        <f t="shared" si="10"/>
        <v>0</v>
      </c>
      <c r="T76" s="666">
        <f t="shared" ca="1" si="22"/>
        <v>0</v>
      </c>
      <c r="U76" s="667">
        <f t="shared" ca="1" si="11"/>
        <v>0</v>
      </c>
      <c r="V76" s="667">
        <f t="shared" ca="1" si="12"/>
        <v>0</v>
      </c>
      <c r="W76" s="667">
        <f t="shared" ca="1" si="13"/>
        <v>0</v>
      </c>
      <c r="X76" s="667">
        <f t="shared" ca="1" si="14"/>
        <v>0</v>
      </c>
      <c r="Y76" s="667">
        <f t="shared" ca="1" si="15"/>
        <v>0</v>
      </c>
      <c r="Z76" s="667">
        <f t="shared" ca="1" si="16"/>
        <v>0</v>
      </c>
      <c r="AA76" s="668">
        <f t="shared" ca="1" si="18"/>
        <v>0</v>
      </c>
      <c r="AB76" s="669"/>
      <c r="AC76" s="679"/>
      <c r="AD76" s="677"/>
      <c r="AE76" s="677"/>
      <c r="AF76" s="677"/>
      <c r="AG76" s="677"/>
      <c r="AH76" s="678"/>
      <c r="AI76" s="678"/>
      <c r="AJ76" s="677"/>
      <c r="AK76" s="677"/>
      <c r="AL76" s="677"/>
      <c r="AM76" s="677"/>
      <c r="AN76" s="677"/>
      <c r="AO76" s="678"/>
      <c r="AP76" s="678"/>
      <c r="AQ76" s="677"/>
      <c r="AR76" s="677"/>
      <c r="AS76" s="677"/>
      <c r="AT76" s="677"/>
      <c r="AU76" s="677"/>
      <c r="AV76" s="678"/>
      <c r="AW76" s="678"/>
      <c r="AX76" s="677"/>
      <c r="AY76" s="677"/>
      <c r="AZ76" s="677"/>
      <c r="BA76" s="677"/>
      <c r="BB76" s="677"/>
      <c r="BC76" s="678"/>
      <c r="BD76" s="678"/>
      <c r="BE76" s="677"/>
      <c r="BF76" s="677"/>
      <c r="BG76" s="677"/>
      <c r="BH76" s="677"/>
      <c r="BI76" s="677"/>
      <c r="BJ76" s="678"/>
      <c r="BK76" s="678"/>
      <c r="BL76" s="677"/>
      <c r="BM76" s="677"/>
      <c r="BN76" s="677"/>
      <c r="BO76" s="677"/>
      <c r="BP76" s="677"/>
      <c r="BQ76" s="680"/>
      <c r="BR76" s="680"/>
      <c r="BS76" s="677"/>
      <c r="BT76" s="677"/>
      <c r="BU76" s="677"/>
      <c r="BV76" s="677"/>
      <c r="BW76" s="677"/>
      <c r="BX76" s="680"/>
      <c r="BY76" s="680"/>
      <c r="BZ76" s="677"/>
      <c r="CA76" s="677"/>
      <c r="CB76" s="677"/>
      <c r="CC76" s="677"/>
      <c r="CD76" s="677"/>
      <c r="CE76" s="680"/>
      <c r="CF76" s="680"/>
      <c r="CG76" s="677"/>
      <c r="CH76" s="677"/>
      <c r="CI76" s="677"/>
      <c r="CJ76" s="677"/>
      <c r="CK76" s="677"/>
      <c r="CL76" s="680"/>
      <c r="CM76" s="680"/>
    </row>
    <row r="77" spans="1:91" s="676" customFormat="1" hidden="1">
      <c r="A77" s="654" t="str">
        <f>'MTG RTG September 2019'!A65</f>
        <v>From 16.09.2019 Marvel Agents of S.H.I.E.L.D</v>
      </c>
      <c r="B77" s="655"/>
      <c r="C77" s="656" t="str">
        <f>'MTG RTG September 2019'!C65</f>
        <v>Diema</v>
      </c>
      <c r="D77" s="657" t="str">
        <f>'MTG RTG September 2019'!D65</f>
        <v>Team Knight Rider</v>
      </c>
      <c r="E77" s="658" t="str">
        <f>'MTG RTG September 2019'!E65</f>
        <v>Mo-Fr</v>
      </c>
      <c r="F77" s="659">
        <f>'MTG RTG September 2019'!F65</f>
        <v>0.625</v>
      </c>
      <c r="G77" s="658" t="str">
        <f>'MTG RTG September 2019'!G65</f>
        <v>NPT</v>
      </c>
      <c r="H77" s="660">
        <f ca="1">SUMIF('MTG RTG September 2019'!$H$3:$M$4,$AA$9,'MTG RTG September 2019'!$H65:$M65)</f>
        <v>0.1</v>
      </c>
      <c r="I77" s="661">
        <f t="shared" ca="1" si="1"/>
        <v>0</v>
      </c>
      <c r="J77" s="662">
        <f t="shared" ca="1" si="2"/>
        <v>0</v>
      </c>
      <c r="K77" s="663">
        <f t="shared" ca="1" si="20"/>
        <v>0</v>
      </c>
      <c r="L77" s="663">
        <f t="shared" ca="1" si="4"/>
        <v>0</v>
      </c>
      <c r="M77" s="665">
        <f t="shared" si="5"/>
        <v>0</v>
      </c>
      <c r="N77" s="665">
        <f t="shared" si="21"/>
        <v>0</v>
      </c>
      <c r="O77" s="665">
        <f t="shared" si="7"/>
        <v>0</v>
      </c>
      <c r="P77" s="665">
        <f t="shared" si="8"/>
        <v>0</v>
      </c>
      <c r="Q77" s="665"/>
      <c r="R77" s="665">
        <f t="shared" si="9"/>
        <v>0</v>
      </c>
      <c r="S77" s="665">
        <f t="shared" si="10"/>
        <v>0</v>
      </c>
      <c r="T77" s="666">
        <f t="shared" ca="1" si="22"/>
        <v>0</v>
      </c>
      <c r="U77" s="667">
        <f t="shared" ca="1" si="11"/>
        <v>0</v>
      </c>
      <c r="V77" s="667">
        <f t="shared" ca="1" si="12"/>
        <v>0</v>
      </c>
      <c r="W77" s="667">
        <f t="shared" ca="1" si="13"/>
        <v>0</v>
      </c>
      <c r="X77" s="667">
        <f t="shared" ca="1" si="14"/>
        <v>0</v>
      </c>
      <c r="Y77" s="667">
        <f t="shared" ca="1" si="15"/>
        <v>0</v>
      </c>
      <c r="Z77" s="667">
        <f t="shared" ca="1" si="16"/>
        <v>0</v>
      </c>
      <c r="AA77" s="668">
        <f t="shared" ca="1" si="18"/>
        <v>0</v>
      </c>
      <c r="AB77" s="669"/>
      <c r="AC77" s="679"/>
      <c r="AD77" s="677"/>
      <c r="AE77" s="677"/>
      <c r="AF77" s="677"/>
      <c r="AG77" s="677"/>
      <c r="AH77" s="678"/>
      <c r="AI77" s="678"/>
      <c r="AJ77" s="677"/>
      <c r="AK77" s="677"/>
      <c r="AL77" s="677"/>
      <c r="AM77" s="677"/>
      <c r="AN77" s="677"/>
      <c r="AO77" s="678"/>
      <c r="AP77" s="678"/>
      <c r="AQ77" s="677"/>
      <c r="AR77" s="677"/>
      <c r="AS77" s="677"/>
      <c r="AT77" s="677"/>
      <c r="AU77" s="677"/>
      <c r="AV77" s="678"/>
      <c r="AW77" s="678"/>
      <c r="AX77" s="677"/>
      <c r="AY77" s="677"/>
      <c r="AZ77" s="677"/>
      <c r="BA77" s="677"/>
      <c r="BB77" s="677"/>
      <c r="BC77" s="678"/>
      <c r="BD77" s="678"/>
      <c r="BE77" s="677"/>
      <c r="BF77" s="677"/>
      <c r="BG77" s="677"/>
      <c r="BH77" s="677"/>
      <c r="BI77" s="677"/>
      <c r="BJ77" s="678"/>
      <c r="BK77" s="678"/>
      <c r="BL77" s="677"/>
      <c r="BM77" s="677"/>
      <c r="BN77" s="677"/>
      <c r="BO77" s="677"/>
      <c r="BP77" s="677"/>
      <c r="BQ77" s="680"/>
      <c r="BR77" s="680"/>
      <c r="BS77" s="677"/>
      <c r="BT77" s="677"/>
      <c r="BU77" s="677"/>
      <c r="BV77" s="677"/>
      <c r="BW77" s="677"/>
      <c r="BX77" s="680"/>
      <c r="BY77" s="680"/>
      <c r="BZ77" s="677"/>
      <c r="CA77" s="677"/>
      <c r="CB77" s="677"/>
      <c r="CC77" s="677"/>
      <c r="CD77" s="677"/>
      <c r="CE77" s="680"/>
      <c r="CF77" s="680"/>
      <c r="CG77" s="677"/>
      <c r="CH77" s="677"/>
      <c r="CI77" s="677"/>
      <c r="CJ77" s="677"/>
      <c r="CK77" s="677"/>
      <c r="CL77" s="680"/>
      <c r="CM77" s="680"/>
    </row>
    <row r="78" spans="1:91" s="676" customFormat="1" hidden="1">
      <c r="A78" s="681">
        <f>'MTG RTG September 2019'!A66</f>
        <v>0</v>
      </c>
      <c r="B78" s="655"/>
      <c r="C78" s="656" t="str">
        <f>'MTG RTG September 2019'!C66</f>
        <v>Diema</v>
      </c>
      <c r="D78" s="657" t="str">
        <f>'MTG RTG September 2019'!D66</f>
        <v>Married with children</v>
      </c>
      <c r="E78" s="658" t="str">
        <f>'MTG RTG September 2019'!E66</f>
        <v>Mo-Fr</v>
      </c>
      <c r="F78" s="659">
        <f>'MTG RTG September 2019'!F66</f>
        <v>0.66666666666666663</v>
      </c>
      <c r="G78" s="658" t="str">
        <f>'MTG RTG September 2019'!G66</f>
        <v>NPT</v>
      </c>
      <c r="H78" s="660">
        <f ca="1">SUMIF('MTG RTG September 2019'!$H$3:$M$4,$AA$9,'MTG RTG September 2019'!$H66:$M66)</f>
        <v>0.1</v>
      </c>
      <c r="I78" s="661">
        <f t="shared" ca="1" si="1"/>
        <v>0</v>
      </c>
      <c r="J78" s="662">
        <f t="shared" ca="1" si="2"/>
        <v>0</v>
      </c>
      <c r="K78" s="663">
        <f t="shared" ca="1" si="20"/>
        <v>0</v>
      </c>
      <c r="L78" s="663">
        <f t="shared" ca="1" si="4"/>
        <v>0</v>
      </c>
      <c r="M78" s="665">
        <f t="shared" si="5"/>
        <v>0</v>
      </c>
      <c r="N78" s="665">
        <f t="shared" si="21"/>
        <v>0</v>
      </c>
      <c r="O78" s="665">
        <f t="shared" si="7"/>
        <v>0</v>
      </c>
      <c r="P78" s="665">
        <f t="shared" si="8"/>
        <v>0</v>
      </c>
      <c r="Q78" s="665"/>
      <c r="R78" s="665">
        <f t="shared" si="9"/>
        <v>0</v>
      </c>
      <c r="S78" s="665">
        <f t="shared" si="10"/>
        <v>0</v>
      </c>
      <c r="T78" s="666">
        <f t="shared" ca="1" si="22"/>
        <v>0</v>
      </c>
      <c r="U78" s="667">
        <f t="shared" ca="1" si="11"/>
        <v>0</v>
      </c>
      <c r="V78" s="667">
        <f t="shared" ca="1" si="12"/>
        <v>0</v>
      </c>
      <c r="W78" s="667">
        <f t="shared" ca="1" si="13"/>
        <v>0</v>
      </c>
      <c r="X78" s="667">
        <f t="shared" ca="1" si="14"/>
        <v>0</v>
      </c>
      <c r="Y78" s="667">
        <f t="shared" ca="1" si="15"/>
        <v>0</v>
      </c>
      <c r="Z78" s="667">
        <f t="shared" ca="1" si="16"/>
        <v>0</v>
      </c>
      <c r="AA78" s="668">
        <f t="shared" ca="1" si="18"/>
        <v>0</v>
      </c>
      <c r="AB78" s="669"/>
      <c r="AC78" s="679"/>
      <c r="AD78" s="677"/>
      <c r="AE78" s="677"/>
      <c r="AF78" s="677"/>
      <c r="AG78" s="677"/>
      <c r="AH78" s="678"/>
      <c r="AI78" s="678"/>
      <c r="AJ78" s="677"/>
      <c r="AK78" s="677"/>
      <c r="AL78" s="677"/>
      <c r="AM78" s="677"/>
      <c r="AN78" s="677"/>
      <c r="AO78" s="678"/>
      <c r="AP78" s="678"/>
      <c r="AQ78" s="677"/>
      <c r="AR78" s="677"/>
      <c r="AS78" s="677"/>
      <c r="AT78" s="677"/>
      <c r="AU78" s="677"/>
      <c r="AV78" s="678"/>
      <c r="AW78" s="678"/>
      <c r="AX78" s="677"/>
      <c r="AY78" s="677"/>
      <c r="AZ78" s="677"/>
      <c r="BA78" s="677"/>
      <c r="BB78" s="677"/>
      <c r="BC78" s="678"/>
      <c r="BD78" s="678"/>
      <c r="BE78" s="677"/>
      <c r="BF78" s="677"/>
      <c r="BG78" s="677"/>
      <c r="BH78" s="677"/>
      <c r="BI78" s="677"/>
      <c r="BJ78" s="678"/>
      <c r="BK78" s="678"/>
      <c r="BL78" s="677"/>
      <c r="BM78" s="677"/>
      <c r="BN78" s="677"/>
      <c r="BO78" s="677"/>
      <c r="BP78" s="677"/>
      <c r="BQ78" s="680"/>
      <c r="BR78" s="680"/>
      <c r="BS78" s="677"/>
      <c r="BT78" s="677"/>
      <c r="BU78" s="677"/>
      <c r="BV78" s="677"/>
      <c r="BW78" s="677"/>
      <c r="BX78" s="680"/>
      <c r="BY78" s="680"/>
      <c r="BZ78" s="677"/>
      <c r="CA78" s="677"/>
      <c r="CB78" s="677"/>
      <c r="CC78" s="677"/>
      <c r="CD78" s="677"/>
      <c r="CE78" s="680"/>
      <c r="CF78" s="680"/>
      <c r="CG78" s="677"/>
      <c r="CH78" s="677"/>
      <c r="CI78" s="677"/>
      <c r="CJ78" s="677"/>
      <c r="CK78" s="677"/>
      <c r="CL78" s="680"/>
      <c r="CM78" s="680"/>
    </row>
    <row r="79" spans="1:91" s="676" customFormat="1" hidden="1">
      <c r="A79" s="654">
        <f>'MTG RTG September 2019'!A67</f>
        <v>0</v>
      </c>
      <c r="B79" s="655"/>
      <c r="C79" s="656" t="str">
        <f>'MTG RTG September 2019'!C67</f>
        <v>Diema</v>
      </c>
      <c r="D79" s="657" t="str">
        <f>'MTG RTG September 2019'!D67</f>
        <v>Movie (FRR)</v>
      </c>
      <c r="E79" s="658" t="str">
        <f>'MTG RTG September 2019'!E67</f>
        <v>Mo-Fr</v>
      </c>
      <c r="F79" s="659">
        <f>'MTG RTG September 2019'!F67</f>
        <v>0.70833333333333337</v>
      </c>
      <c r="G79" s="658" t="str">
        <f>'MTG RTG September 2019'!G67</f>
        <v>NPT</v>
      </c>
      <c r="H79" s="660">
        <f ca="1">SUMIF('MTG RTG September 2019'!$H$3:$M$4,$AA$9,'MTG RTG September 2019'!$H67:$M67)</f>
        <v>0.30000000000000004</v>
      </c>
      <c r="I79" s="661">
        <f t="shared" ref="I79:I142" ca="1" si="23">T79/H79</f>
        <v>0</v>
      </c>
      <c r="J79" s="662">
        <f t="shared" ref="J79:J142" ca="1" si="24">K79+L79</f>
        <v>0</v>
      </c>
      <c r="K79" s="663">
        <f t="shared" ca="1" si="20"/>
        <v>0</v>
      </c>
      <c r="L79" s="663">
        <f t="shared" ref="L79:L142" ca="1" si="25">H79*O79</f>
        <v>0</v>
      </c>
      <c r="M79" s="665">
        <f t="shared" ref="M79:M142" si="26">COUNTIF(AC79:CM79,"A")</f>
        <v>0</v>
      </c>
      <c r="N79" s="665">
        <f t="shared" si="21"/>
        <v>0</v>
      </c>
      <c r="O79" s="665">
        <f t="shared" ref="O79:O142" si="27">COUNTIF(AC79:CM79,"C")</f>
        <v>0</v>
      </c>
      <c r="P79" s="665">
        <f t="shared" ref="P79:P142" si="28">COUNTIF(AC79:CM79,"D")</f>
        <v>0</v>
      </c>
      <c r="Q79" s="665"/>
      <c r="R79" s="665">
        <f t="shared" ref="R79:R142" si="29">COUNTIF(AC79:CM79,"F")</f>
        <v>0</v>
      </c>
      <c r="S79" s="665">
        <f t="shared" ref="S79:S142" si="30">SUM(M79:R79)</f>
        <v>0</v>
      </c>
      <c r="T79" s="666">
        <f t="shared" ca="1" si="22"/>
        <v>0</v>
      </c>
      <c r="U79" s="667">
        <f t="shared" ref="U79:U142" ca="1" si="31">T79*$H$3</f>
        <v>0</v>
      </c>
      <c r="V79" s="667">
        <f t="shared" ref="V79:V142" ca="1" si="32">T79*$H$4</f>
        <v>0</v>
      </c>
      <c r="W79" s="667">
        <f t="shared" ref="W79:W142" ca="1" si="33">T79*$H$5</f>
        <v>0</v>
      </c>
      <c r="X79" s="667">
        <f t="shared" ref="X79:X142" ca="1" si="34">T79*$H$6</f>
        <v>0</v>
      </c>
      <c r="Y79" s="667">
        <f t="shared" ref="Y79:Y142" ca="1" si="35">T79*$H$7</f>
        <v>0</v>
      </c>
      <c r="Z79" s="667">
        <f t="shared" ref="Z79:Z142" ca="1" si="36">T79*$H$8</f>
        <v>0</v>
      </c>
      <c r="AA79" s="668">
        <f t="shared" ca="1" si="18"/>
        <v>0</v>
      </c>
      <c r="AB79" s="669"/>
      <c r="AC79" s="679"/>
      <c r="AD79" s="677"/>
      <c r="AE79" s="677"/>
      <c r="AF79" s="677"/>
      <c r="AG79" s="677"/>
      <c r="AH79" s="678"/>
      <c r="AI79" s="678"/>
      <c r="AJ79" s="677"/>
      <c r="AK79" s="677"/>
      <c r="AL79" s="677"/>
      <c r="AM79" s="677"/>
      <c r="AN79" s="677"/>
      <c r="AO79" s="678"/>
      <c r="AP79" s="678"/>
      <c r="AQ79" s="677"/>
      <c r="AR79" s="677"/>
      <c r="AS79" s="677"/>
      <c r="AT79" s="677"/>
      <c r="AU79" s="677"/>
      <c r="AV79" s="678"/>
      <c r="AW79" s="678"/>
      <c r="AX79" s="677"/>
      <c r="AY79" s="677"/>
      <c r="AZ79" s="677"/>
      <c r="BA79" s="677"/>
      <c r="BB79" s="677"/>
      <c r="BC79" s="678"/>
      <c r="BD79" s="678"/>
      <c r="BE79" s="677"/>
      <c r="BF79" s="677"/>
      <c r="BG79" s="677"/>
      <c r="BH79" s="677"/>
      <c r="BI79" s="677"/>
      <c r="BJ79" s="678"/>
      <c r="BK79" s="678"/>
      <c r="BL79" s="677"/>
      <c r="BM79" s="677"/>
      <c r="BN79" s="677"/>
      <c r="BO79" s="677"/>
      <c r="BP79" s="677"/>
      <c r="BQ79" s="680"/>
      <c r="BR79" s="680"/>
      <c r="BS79" s="677"/>
      <c r="BT79" s="677"/>
      <c r="BU79" s="677"/>
      <c r="BV79" s="677"/>
      <c r="BW79" s="677"/>
      <c r="BX79" s="680"/>
      <c r="BY79" s="680"/>
      <c r="BZ79" s="677"/>
      <c r="CA79" s="677"/>
      <c r="CB79" s="677"/>
      <c r="CC79" s="677"/>
      <c r="CD79" s="677"/>
      <c r="CE79" s="680"/>
      <c r="CF79" s="680"/>
      <c r="CG79" s="677"/>
      <c r="CH79" s="677"/>
      <c r="CI79" s="677"/>
      <c r="CJ79" s="677"/>
      <c r="CK79" s="677"/>
      <c r="CL79" s="680"/>
      <c r="CM79" s="680"/>
    </row>
    <row r="80" spans="1:91" s="676" customFormat="1" hidden="1">
      <c r="A80" s="654">
        <f>'MTG RTG September 2019'!A68</f>
        <v>0</v>
      </c>
      <c r="B80" s="655"/>
      <c r="C80" s="656" t="str">
        <f>'MTG RTG September 2019'!C68</f>
        <v>Diema</v>
      </c>
      <c r="D80" s="657" t="str">
        <f>'MTG RTG September 2019'!D68</f>
        <v>V.I.P.</v>
      </c>
      <c r="E80" s="658" t="str">
        <f>'MTG RTG September 2019'!E68</f>
        <v>Mo-Fr</v>
      </c>
      <c r="F80" s="659">
        <f>'MTG RTG September 2019'!F68</f>
        <v>0.79166666666666663</v>
      </c>
      <c r="G80" s="658" t="str">
        <f>'MTG RTG September 2019'!G68</f>
        <v>PT</v>
      </c>
      <c r="H80" s="660">
        <f ca="1">SUMIF('MTG RTG September 2019'!$H$3:$M$4,$AA$9,'MTG RTG September 2019'!$H68:$M68)</f>
        <v>0.2</v>
      </c>
      <c r="I80" s="661">
        <f t="shared" ca="1" si="23"/>
        <v>0</v>
      </c>
      <c r="J80" s="662">
        <f t="shared" ca="1" si="24"/>
        <v>0</v>
      </c>
      <c r="K80" s="663">
        <f t="shared" ca="1" si="20"/>
        <v>0</v>
      </c>
      <c r="L80" s="663">
        <f t="shared" ca="1" si="25"/>
        <v>0</v>
      </c>
      <c r="M80" s="665">
        <f t="shared" si="26"/>
        <v>0</v>
      </c>
      <c r="N80" s="665">
        <f t="shared" si="21"/>
        <v>0</v>
      </c>
      <c r="O80" s="665">
        <f t="shared" si="27"/>
        <v>0</v>
      </c>
      <c r="P80" s="665">
        <f t="shared" si="28"/>
        <v>0</v>
      </c>
      <c r="Q80" s="665"/>
      <c r="R80" s="665">
        <f t="shared" si="29"/>
        <v>0</v>
      </c>
      <c r="S80" s="665">
        <f t="shared" si="30"/>
        <v>0</v>
      </c>
      <c r="T80" s="666">
        <f t="shared" ca="1" si="22"/>
        <v>0</v>
      </c>
      <c r="U80" s="667">
        <f t="shared" ca="1" si="31"/>
        <v>0</v>
      </c>
      <c r="V80" s="667">
        <f t="shared" ca="1" si="32"/>
        <v>0</v>
      </c>
      <c r="W80" s="667">
        <f t="shared" ca="1" si="33"/>
        <v>0</v>
      </c>
      <c r="X80" s="667">
        <f t="shared" ca="1" si="34"/>
        <v>0</v>
      </c>
      <c r="Y80" s="667">
        <f t="shared" ca="1" si="35"/>
        <v>0</v>
      </c>
      <c r="Z80" s="667">
        <f t="shared" ca="1" si="36"/>
        <v>0</v>
      </c>
      <c r="AA80" s="668">
        <f t="shared" ca="1" si="18"/>
        <v>0</v>
      </c>
      <c r="AB80" s="669"/>
      <c r="AC80" s="679"/>
      <c r="AD80" s="677"/>
      <c r="AE80" s="677"/>
      <c r="AF80" s="677"/>
      <c r="AG80" s="677"/>
      <c r="AH80" s="678"/>
      <c r="AI80" s="678"/>
      <c r="AJ80" s="677"/>
      <c r="AK80" s="677"/>
      <c r="AL80" s="677"/>
      <c r="AM80" s="677"/>
      <c r="AN80" s="677"/>
      <c r="AO80" s="678"/>
      <c r="AP80" s="678"/>
      <c r="AQ80" s="677"/>
      <c r="AR80" s="677"/>
      <c r="AS80" s="677"/>
      <c r="AT80" s="677"/>
      <c r="AU80" s="677"/>
      <c r="AV80" s="678"/>
      <c r="AW80" s="678"/>
      <c r="AX80" s="677"/>
      <c r="AY80" s="677"/>
      <c r="AZ80" s="677"/>
      <c r="BA80" s="677"/>
      <c r="BB80" s="677"/>
      <c r="BC80" s="678"/>
      <c r="BD80" s="678"/>
      <c r="BE80" s="677"/>
      <c r="BF80" s="677"/>
      <c r="BG80" s="677"/>
      <c r="BH80" s="677"/>
      <c r="BI80" s="677"/>
      <c r="BJ80" s="678"/>
      <c r="BK80" s="678"/>
      <c r="BL80" s="677"/>
      <c r="BM80" s="677"/>
      <c r="BN80" s="677"/>
      <c r="BO80" s="677"/>
      <c r="BP80" s="677"/>
      <c r="BQ80" s="680"/>
      <c r="BR80" s="680"/>
      <c r="BS80" s="677"/>
      <c r="BT80" s="677"/>
      <c r="BU80" s="677"/>
      <c r="BV80" s="677"/>
      <c r="BW80" s="677"/>
      <c r="BX80" s="680"/>
      <c r="BY80" s="680"/>
      <c r="BZ80" s="677"/>
      <c r="CA80" s="677"/>
      <c r="CB80" s="677"/>
      <c r="CC80" s="677"/>
      <c r="CD80" s="677"/>
      <c r="CE80" s="680"/>
      <c r="CF80" s="680"/>
      <c r="CG80" s="677"/>
      <c r="CH80" s="677"/>
      <c r="CI80" s="677"/>
      <c r="CJ80" s="677"/>
      <c r="CK80" s="677"/>
      <c r="CL80" s="680"/>
      <c r="CM80" s="680"/>
    </row>
    <row r="81" spans="1:91" s="676" customFormat="1" ht="14.25" hidden="1" customHeight="1">
      <c r="A81" s="654" t="str">
        <f>'MTG RTG September 2019'!A69</f>
        <v>From 04.09.2019 Transporter and from 20.09.2019 NCIS: Los Angeles</v>
      </c>
      <c r="B81" s="655"/>
      <c r="C81" s="656" t="str">
        <f>'MTG RTG September 2019'!C69</f>
        <v>Diema</v>
      </c>
      <c r="D81" s="657" t="str">
        <f>'MTG RTG September 2019'!D69</f>
        <v>NAVY NCIS</v>
      </c>
      <c r="E81" s="658" t="str">
        <f>'MTG RTG September 2019'!E69</f>
        <v>Mo-Fr</v>
      </c>
      <c r="F81" s="659">
        <f>'MTG RTG September 2019'!F69</f>
        <v>0.83333333333333337</v>
      </c>
      <c r="G81" s="658" t="str">
        <f>'MTG RTG September 2019'!G69</f>
        <v>PT</v>
      </c>
      <c r="H81" s="660">
        <f ca="1">SUMIF('MTG RTG September 2019'!$H$3:$M$4,$AA$9,'MTG RTG September 2019'!$H69:$M69)</f>
        <v>0.7</v>
      </c>
      <c r="I81" s="661">
        <f t="shared" ca="1" si="23"/>
        <v>0</v>
      </c>
      <c r="J81" s="662">
        <f t="shared" ca="1" si="24"/>
        <v>0</v>
      </c>
      <c r="K81" s="663">
        <f t="shared" ca="1" si="20"/>
        <v>0</v>
      </c>
      <c r="L81" s="663">
        <f t="shared" ca="1" si="25"/>
        <v>0</v>
      </c>
      <c r="M81" s="665">
        <f t="shared" si="26"/>
        <v>0</v>
      </c>
      <c r="N81" s="665">
        <f t="shared" si="21"/>
        <v>0</v>
      </c>
      <c r="O81" s="665">
        <f t="shared" si="27"/>
        <v>0</v>
      </c>
      <c r="P81" s="665">
        <f t="shared" si="28"/>
        <v>0</v>
      </c>
      <c r="Q81" s="665"/>
      <c r="R81" s="665">
        <f t="shared" si="29"/>
        <v>0</v>
      </c>
      <c r="S81" s="665">
        <f t="shared" si="30"/>
        <v>0</v>
      </c>
      <c r="T81" s="666">
        <f t="shared" ca="1" si="22"/>
        <v>0</v>
      </c>
      <c r="U81" s="667">
        <f t="shared" ca="1" si="31"/>
        <v>0</v>
      </c>
      <c r="V81" s="667">
        <f t="shared" ca="1" si="32"/>
        <v>0</v>
      </c>
      <c r="W81" s="667">
        <f t="shared" ca="1" si="33"/>
        <v>0</v>
      </c>
      <c r="X81" s="667">
        <f t="shared" ca="1" si="34"/>
        <v>0</v>
      </c>
      <c r="Y81" s="667">
        <f t="shared" ca="1" si="35"/>
        <v>0</v>
      </c>
      <c r="Z81" s="667">
        <f t="shared" ca="1" si="36"/>
        <v>0</v>
      </c>
      <c r="AA81" s="668">
        <f t="shared" ref="AA81:AA144" ca="1" si="37">SUMPRODUCT(M81:R81,U81:Z81)</f>
        <v>0</v>
      </c>
      <c r="AB81" s="669"/>
      <c r="AC81" s="679"/>
      <c r="AD81" s="677"/>
      <c r="AE81" s="677"/>
      <c r="AF81" s="677"/>
      <c r="AG81" s="677"/>
      <c r="AH81" s="678"/>
      <c r="AI81" s="678"/>
      <c r="AJ81" s="677"/>
      <c r="AK81" s="677"/>
      <c r="AL81" s="677"/>
      <c r="AM81" s="677"/>
      <c r="AN81" s="677"/>
      <c r="AO81" s="678"/>
      <c r="AP81" s="678"/>
      <c r="AQ81" s="677"/>
      <c r="AR81" s="677"/>
      <c r="AS81" s="677"/>
      <c r="AT81" s="677"/>
      <c r="AU81" s="677"/>
      <c r="AV81" s="678"/>
      <c r="AW81" s="678"/>
      <c r="AX81" s="677"/>
      <c r="AY81" s="677"/>
      <c r="AZ81" s="677"/>
      <c r="BA81" s="677"/>
      <c r="BB81" s="677"/>
      <c r="BC81" s="678"/>
      <c r="BD81" s="678"/>
      <c r="BE81" s="677"/>
      <c r="BF81" s="677"/>
      <c r="BG81" s="677"/>
      <c r="BH81" s="677"/>
      <c r="BI81" s="677"/>
      <c r="BJ81" s="678"/>
      <c r="BK81" s="678"/>
      <c r="BL81" s="677"/>
      <c r="BM81" s="677"/>
      <c r="BN81" s="677"/>
      <c r="BO81" s="677"/>
      <c r="BP81" s="677"/>
      <c r="BQ81" s="680"/>
      <c r="BR81" s="680"/>
      <c r="BS81" s="677"/>
      <c r="BT81" s="677"/>
      <c r="BU81" s="677"/>
      <c r="BV81" s="677"/>
      <c r="BW81" s="677"/>
      <c r="BX81" s="680"/>
      <c r="BY81" s="680"/>
      <c r="BZ81" s="677"/>
      <c r="CA81" s="677"/>
      <c r="CB81" s="677"/>
      <c r="CC81" s="677"/>
      <c r="CD81" s="677"/>
      <c r="CE81" s="680"/>
      <c r="CF81" s="680"/>
      <c r="CG81" s="677"/>
      <c r="CH81" s="677"/>
      <c r="CI81" s="677"/>
      <c r="CJ81" s="677"/>
      <c r="CK81" s="677"/>
      <c r="CL81" s="680"/>
      <c r="CM81" s="680"/>
    </row>
    <row r="82" spans="1:91" s="676" customFormat="1" hidden="1">
      <c r="A82" s="654">
        <f>'MTG RTG September 2019'!A70</f>
        <v>0</v>
      </c>
      <c r="B82" s="655"/>
      <c r="C82" s="656" t="str">
        <f>'MTG RTG September 2019'!C70</f>
        <v>Diema</v>
      </c>
      <c r="D82" s="657" t="str">
        <f>'MTG RTG September 2019'!D70</f>
        <v>Condominium</v>
      </c>
      <c r="E82" s="658" t="str">
        <f>'MTG RTG September 2019'!E70</f>
        <v>Mo-Fr</v>
      </c>
      <c r="F82" s="659">
        <f>'MTG RTG September 2019'!F70</f>
        <v>0.875</v>
      </c>
      <c r="G82" s="658" t="str">
        <f>'MTG RTG September 2019'!G70</f>
        <v>PT</v>
      </c>
      <c r="H82" s="660">
        <f ca="1">SUMIF('MTG RTG September 2019'!$H$3:$M$4,$AA$9,'MTG RTG September 2019'!$H70:$M70)</f>
        <v>0.9</v>
      </c>
      <c r="I82" s="661">
        <f t="shared" ca="1" si="23"/>
        <v>0</v>
      </c>
      <c r="J82" s="662">
        <f t="shared" ca="1" si="24"/>
        <v>0</v>
      </c>
      <c r="K82" s="663">
        <f t="shared" ca="1" si="20"/>
        <v>0</v>
      </c>
      <c r="L82" s="663">
        <f t="shared" ca="1" si="25"/>
        <v>0</v>
      </c>
      <c r="M82" s="665">
        <f t="shared" si="26"/>
        <v>0</v>
      </c>
      <c r="N82" s="665">
        <f t="shared" si="21"/>
        <v>0</v>
      </c>
      <c r="O82" s="665">
        <f t="shared" si="27"/>
        <v>0</v>
      </c>
      <c r="P82" s="665">
        <f t="shared" si="28"/>
        <v>0</v>
      </c>
      <c r="Q82" s="665"/>
      <c r="R82" s="665">
        <f t="shared" si="29"/>
        <v>0</v>
      </c>
      <c r="S82" s="665">
        <f t="shared" si="30"/>
        <v>0</v>
      </c>
      <c r="T82" s="666">
        <f t="shared" ca="1" si="22"/>
        <v>0</v>
      </c>
      <c r="U82" s="667">
        <f t="shared" ca="1" si="31"/>
        <v>0</v>
      </c>
      <c r="V82" s="667">
        <f t="shared" ca="1" si="32"/>
        <v>0</v>
      </c>
      <c r="W82" s="667">
        <f t="shared" ca="1" si="33"/>
        <v>0</v>
      </c>
      <c r="X82" s="667">
        <f t="shared" ca="1" si="34"/>
        <v>0</v>
      </c>
      <c r="Y82" s="667">
        <f t="shared" ca="1" si="35"/>
        <v>0</v>
      </c>
      <c r="Z82" s="667">
        <f t="shared" ca="1" si="36"/>
        <v>0</v>
      </c>
      <c r="AA82" s="668">
        <f t="shared" ca="1" si="37"/>
        <v>0</v>
      </c>
      <c r="AB82" s="669"/>
      <c r="AC82" s="679"/>
      <c r="AD82" s="677"/>
      <c r="AE82" s="677"/>
      <c r="AF82" s="677"/>
      <c r="AG82" s="677"/>
      <c r="AH82" s="678"/>
      <c r="AI82" s="678"/>
      <c r="AJ82" s="677"/>
      <c r="AK82" s="677"/>
      <c r="AL82" s="677"/>
      <c r="AM82" s="677"/>
      <c r="AN82" s="677"/>
      <c r="AO82" s="678"/>
      <c r="AP82" s="678"/>
      <c r="AQ82" s="677"/>
      <c r="AR82" s="677"/>
      <c r="AS82" s="677"/>
      <c r="AT82" s="677"/>
      <c r="AU82" s="677"/>
      <c r="AV82" s="678"/>
      <c r="AW82" s="678"/>
      <c r="AX82" s="677"/>
      <c r="AY82" s="677"/>
      <c r="AZ82" s="677"/>
      <c r="BA82" s="677"/>
      <c r="BB82" s="677"/>
      <c r="BC82" s="678"/>
      <c r="BD82" s="678"/>
      <c r="BE82" s="677"/>
      <c r="BF82" s="677"/>
      <c r="BG82" s="677"/>
      <c r="BH82" s="677"/>
      <c r="BI82" s="677"/>
      <c r="BJ82" s="678"/>
      <c r="BK82" s="678"/>
      <c r="BL82" s="677"/>
      <c r="BM82" s="677"/>
      <c r="BN82" s="677"/>
      <c r="BO82" s="677"/>
      <c r="BP82" s="677"/>
      <c r="BQ82" s="680"/>
      <c r="BR82" s="680"/>
      <c r="BS82" s="677"/>
      <c r="BT82" s="677"/>
      <c r="BU82" s="677"/>
      <c r="BV82" s="677"/>
      <c r="BW82" s="677"/>
      <c r="BX82" s="680"/>
      <c r="BY82" s="680"/>
      <c r="BZ82" s="677"/>
      <c r="CA82" s="677"/>
      <c r="CB82" s="677"/>
      <c r="CC82" s="677"/>
      <c r="CD82" s="677"/>
      <c r="CE82" s="680"/>
      <c r="CF82" s="680"/>
      <c r="CG82" s="677"/>
      <c r="CH82" s="677"/>
      <c r="CI82" s="677"/>
      <c r="CJ82" s="677"/>
      <c r="CK82" s="677"/>
      <c r="CL82" s="680"/>
      <c r="CM82" s="680"/>
    </row>
    <row r="83" spans="1:91" s="676" customFormat="1" hidden="1">
      <c r="A83" s="654">
        <f>'MTG RTG September 2019'!A71</f>
        <v>0</v>
      </c>
      <c r="B83" s="655"/>
      <c r="C83" s="656" t="str">
        <f>'MTG RTG September 2019'!C71</f>
        <v>Diema</v>
      </c>
      <c r="D83" s="657" t="str">
        <f>'MTG RTG September 2019'!D71</f>
        <v>Movie</v>
      </c>
      <c r="E83" s="658" t="str">
        <f>'MTG RTG September 2019'!E71</f>
        <v>Mo-Fr</v>
      </c>
      <c r="F83" s="659">
        <f>'MTG RTG September 2019'!F71</f>
        <v>0.91666666666666663</v>
      </c>
      <c r="G83" s="658" t="str">
        <f>'MTG RTG September 2019'!G71</f>
        <v>PT</v>
      </c>
      <c r="H83" s="660">
        <f ca="1">SUMIF('MTG RTG September 2019'!$H$3:$M$4,$AA$9,'MTG RTG September 2019'!$H71:$M71)</f>
        <v>0.9</v>
      </c>
      <c r="I83" s="661">
        <f t="shared" ca="1" si="23"/>
        <v>0</v>
      </c>
      <c r="J83" s="662">
        <f t="shared" ca="1" si="24"/>
        <v>0</v>
      </c>
      <c r="K83" s="663">
        <f t="shared" ca="1" si="20"/>
        <v>0</v>
      </c>
      <c r="L83" s="663">
        <f t="shared" ca="1" si="25"/>
        <v>0</v>
      </c>
      <c r="M83" s="665">
        <f t="shared" si="26"/>
        <v>0</v>
      </c>
      <c r="N83" s="665">
        <f t="shared" si="21"/>
        <v>0</v>
      </c>
      <c r="O83" s="665">
        <f t="shared" si="27"/>
        <v>0</v>
      </c>
      <c r="P83" s="665">
        <f t="shared" si="28"/>
        <v>0</v>
      </c>
      <c r="Q83" s="665"/>
      <c r="R83" s="665">
        <f t="shared" si="29"/>
        <v>0</v>
      </c>
      <c r="S83" s="665">
        <f t="shared" si="30"/>
        <v>0</v>
      </c>
      <c r="T83" s="666">
        <f t="shared" ca="1" si="22"/>
        <v>0</v>
      </c>
      <c r="U83" s="667">
        <f t="shared" ca="1" si="31"/>
        <v>0</v>
      </c>
      <c r="V83" s="667">
        <f t="shared" ca="1" si="32"/>
        <v>0</v>
      </c>
      <c r="W83" s="667">
        <f t="shared" ca="1" si="33"/>
        <v>0</v>
      </c>
      <c r="X83" s="667">
        <f t="shared" ca="1" si="34"/>
        <v>0</v>
      </c>
      <c r="Y83" s="667">
        <f t="shared" ca="1" si="35"/>
        <v>0</v>
      </c>
      <c r="Z83" s="667">
        <f t="shared" ca="1" si="36"/>
        <v>0</v>
      </c>
      <c r="AA83" s="668">
        <f t="shared" ca="1" si="37"/>
        <v>0</v>
      </c>
      <c r="AB83" s="669"/>
      <c r="AC83" s="679"/>
      <c r="AD83" s="677"/>
      <c r="AE83" s="677"/>
      <c r="AF83" s="677"/>
      <c r="AG83" s="677"/>
      <c r="AH83" s="678"/>
      <c r="AI83" s="678"/>
      <c r="AJ83" s="677"/>
      <c r="AK83" s="677"/>
      <c r="AL83" s="677"/>
      <c r="AM83" s="677"/>
      <c r="AN83" s="677"/>
      <c r="AO83" s="678"/>
      <c r="AP83" s="678"/>
      <c r="AQ83" s="677"/>
      <c r="AR83" s="677"/>
      <c r="AS83" s="677"/>
      <c r="AT83" s="677"/>
      <c r="AU83" s="677"/>
      <c r="AV83" s="678"/>
      <c r="AW83" s="678"/>
      <c r="AX83" s="677"/>
      <c r="AY83" s="677"/>
      <c r="AZ83" s="677"/>
      <c r="BA83" s="677"/>
      <c r="BB83" s="677"/>
      <c r="BC83" s="678"/>
      <c r="BD83" s="678"/>
      <c r="BE83" s="677"/>
      <c r="BF83" s="677"/>
      <c r="BG83" s="677"/>
      <c r="BH83" s="677"/>
      <c r="BI83" s="677"/>
      <c r="BJ83" s="678"/>
      <c r="BK83" s="678"/>
      <c r="BL83" s="677"/>
      <c r="BM83" s="677"/>
      <c r="BN83" s="677"/>
      <c r="BO83" s="677"/>
      <c r="BP83" s="677"/>
      <c r="BQ83" s="680"/>
      <c r="BR83" s="680"/>
      <c r="BS83" s="677"/>
      <c r="BT83" s="677"/>
      <c r="BU83" s="677"/>
      <c r="BV83" s="677"/>
      <c r="BW83" s="677"/>
      <c r="BX83" s="680"/>
      <c r="BY83" s="680"/>
      <c r="BZ83" s="677"/>
      <c r="CA83" s="677"/>
      <c r="CB83" s="677"/>
      <c r="CC83" s="677"/>
      <c r="CD83" s="677"/>
      <c r="CE83" s="680"/>
      <c r="CF83" s="680"/>
      <c r="CG83" s="677"/>
      <c r="CH83" s="677"/>
      <c r="CI83" s="677"/>
      <c r="CJ83" s="677"/>
      <c r="CK83" s="677"/>
      <c r="CL83" s="680"/>
      <c r="CM83" s="680"/>
    </row>
    <row r="84" spans="1:91" s="676" customFormat="1" hidden="1">
      <c r="A84" s="654">
        <f>'MTG RTG September 2019'!A72</f>
        <v>0</v>
      </c>
      <c r="B84" s="655"/>
      <c r="C84" s="656" t="str">
        <f>'MTG RTG September 2019'!C72</f>
        <v>Diema</v>
      </c>
      <c r="D84" s="657" t="str">
        <f>'MTG RTG September 2019'!D72</f>
        <v>NAVY NCIS (FRR)</v>
      </c>
      <c r="E84" s="658" t="str">
        <f>'MTG RTG September 2019'!E72</f>
        <v>Mo-Fr</v>
      </c>
      <c r="F84" s="659">
        <f>'MTG RTG September 2019'!F72</f>
        <v>0</v>
      </c>
      <c r="G84" s="658" t="str">
        <f>'MTG RTG September 2019'!G72</f>
        <v>NPT</v>
      </c>
      <c r="H84" s="660">
        <f ca="1">SUMIF('MTG RTG September 2019'!$H$3:$M$4,$AA$9,'MTG RTG September 2019'!$H72:$M72)</f>
        <v>0.4</v>
      </c>
      <c r="I84" s="661">
        <f t="shared" ca="1" si="23"/>
        <v>0</v>
      </c>
      <c r="J84" s="662">
        <f t="shared" ca="1" si="24"/>
        <v>0</v>
      </c>
      <c r="K84" s="663">
        <f t="shared" ca="1" si="20"/>
        <v>0</v>
      </c>
      <c r="L84" s="663">
        <f t="shared" ca="1" si="25"/>
        <v>0</v>
      </c>
      <c r="M84" s="665">
        <f t="shared" si="26"/>
        <v>0</v>
      </c>
      <c r="N84" s="665">
        <f t="shared" si="21"/>
        <v>0</v>
      </c>
      <c r="O84" s="665">
        <f t="shared" si="27"/>
        <v>0</v>
      </c>
      <c r="P84" s="665">
        <f t="shared" si="28"/>
        <v>0</v>
      </c>
      <c r="Q84" s="665"/>
      <c r="R84" s="665">
        <f t="shared" si="29"/>
        <v>0</v>
      </c>
      <c r="S84" s="665">
        <f t="shared" si="30"/>
        <v>0</v>
      </c>
      <c r="T84" s="666">
        <f t="shared" ca="1" si="22"/>
        <v>0</v>
      </c>
      <c r="U84" s="667">
        <f t="shared" ca="1" si="31"/>
        <v>0</v>
      </c>
      <c r="V84" s="667">
        <f t="shared" ca="1" si="32"/>
        <v>0</v>
      </c>
      <c r="W84" s="667">
        <f t="shared" ca="1" si="33"/>
        <v>0</v>
      </c>
      <c r="X84" s="667">
        <f t="shared" ca="1" si="34"/>
        <v>0</v>
      </c>
      <c r="Y84" s="667">
        <f t="shared" ca="1" si="35"/>
        <v>0</v>
      </c>
      <c r="Z84" s="667">
        <f t="shared" ca="1" si="36"/>
        <v>0</v>
      </c>
      <c r="AA84" s="668">
        <f t="shared" ca="1" si="37"/>
        <v>0</v>
      </c>
      <c r="AB84" s="669"/>
      <c r="AC84" s="679"/>
      <c r="AD84" s="677"/>
      <c r="AE84" s="677"/>
      <c r="AF84" s="677"/>
      <c r="AG84" s="677"/>
      <c r="AH84" s="678"/>
      <c r="AI84" s="678"/>
      <c r="AJ84" s="677"/>
      <c r="AK84" s="677"/>
      <c r="AL84" s="677"/>
      <c r="AM84" s="677"/>
      <c r="AN84" s="677"/>
      <c r="AO84" s="678"/>
      <c r="AP84" s="678"/>
      <c r="AQ84" s="677"/>
      <c r="AR84" s="677"/>
      <c r="AS84" s="677"/>
      <c r="AT84" s="677"/>
      <c r="AU84" s="677"/>
      <c r="AV84" s="678"/>
      <c r="AW84" s="678"/>
      <c r="AX84" s="677"/>
      <c r="AY84" s="677"/>
      <c r="AZ84" s="677"/>
      <c r="BA84" s="677"/>
      <c r="BB84" s="677"/>
      <c r="BC84" s="678"/>
      <c r="BD84" s="678"/>
      <c r="BE84" s="677"/>
      <c r="BF84" s="677"/>
      <c r="BG84" s="677"/>
      <c r="BH84" s="677"/>
      <c r="BI84" s="677"/>
      <c r="BJ84" s="678"/>
      <c r="BK84" s="678"/>
      <c r="BL84" s="677"/>
      <c r="BM84" s="677"/>
      <c r="BN84" s="677"/>
      <c r="BO84" s="677"/>
      <c r="BP84" s="677"/>
      <c r="BQ84" s="680"/>
      <c r="BR84" s="680"/>
      <c r="BS84" s="677"/>
      <c r="BT84" s="677"/>
      <c r="BU84" s="677"/>
      <c r="BV84" s="677"/>
      <c r="BW84" s="677"/>
      <c r="BX84" s="680"/>
      <c r="BY84" s="680"/>
      <c r="BZ84" s="677"/>
      <c r="CA84" s="677"/>
      <c r="CB84" s="677"/>
      <c r="CC84" s="677"/>
      <c r="CD84" s="677"/>
      <c r="CE84" s="680"/>
      <c r="CF84" s="680"/>
      <c r="CG84" s="677"/>
      <c r="CH84" s="677"/>
      <c r="CI84" s="677"/>
      <c r="CJ84" s="677"/>
      <c r="CK84" s="677"/>
      <c r="CL84" s="680"/>
      <c r="CM84" s="680"/>
    </row>
    <row r="85" spans="1:91" s="676" customFormat="1" hidden="1">
      <c r="A85" s="654">
        <f>'MTG RTG September 2019'!A73</f>
        <v>0</v>
      </c>
      <c r="B85" s="655"/>
      <c r="C85" s="656" t="str">
        <f>'MTG RTG September 2019'!C73</f>
        <v>Diema</v>
      </c>
      <c r="D85" s="657" t="str">
        <f>'MTG RTG September 2019'!D73</f>
        <v>Erotic Call WD</v>
      </c>
      <c r="E85" s="658" t="str">
        <f>'MTG RTG September 2019'!E73</f>
        <v>Mo-Th</v>
      </c>
      <c r="F85" s="659">
        <f>'MTG RTG September 2019'!F73</f>
        <v>4.1666666666666664E-2</v>
      </c>
      <c r="G85" s="658" t="str">
        <f>'MTG RTG September 2019'!G73</f>
        <v>NPT</v>
      </c>
      <c r="H85" s="660">
        <f ca="1">SUMIF('MTG RTG September 2019'!$H$3:$M$4,$AA$9,'MTG RTG September 2019'!$H73:$M73)</f>
        <v>0.2</v>
      </c>
      <c r="I85" s="661">
        <f t="shared" ca="1" si="23"/>
        <v>0</v>
      </c>
      <c r="J85" s="662">
        <f t="shared" ca="1" si="24"/>
        <v>0</v>
      </c>
      <c r="K85" s="663">
        <f t="shared" ca="1" si="20"/>
        <v>0</v>
      </c>
      <c r="L85" s="663">
        <f t="shared" ca="1" si="25"/>
        <v>0</v>
      </c>
      <c r="M85" s="665">
        <f t="shared" si="26"/>
        <v>0</v>
      </c>
      <c r="N85" s="665">
        <f t="shared" si="21"/>
        <v>0</v>
      </c>
      <c r="O85" s="665">
        <f t="shared" si="27"/>
        <v>0</v>
      </c>
      <c r="P85" s="665">
        <f t="shared" si="28"/>
        <v>0</v>
      </c>
      <c r="Q85" s="665"/>
      <c r="R85" s="665">
        <f t="shared" si="29"/>
        <v>0</v>
      </c>
      <c r="S85" s="665">
        <f t="shared" si="30"/>
        <v>0</v>
      </c>
      <c r="T85" s="666">
        <f t="shared" ca="1" si="22"/>
        <v>0</v>
      </c>
      <c r="U85" s="667">
        <f t="shared" ca="1" si="31"/>
        <v>0</v>
      </c>
      <c r="V85" s="667">
        <f t="shared" ca="1" si="32"/>
        <v>0</v>
      </c>
      <c r="W85" s="667">
        <f t="shared" ca="1" si="33"/>
        <v>0</v>
      </c>
      <c r="X85" s="667">
        <f t="shared" ca="1" si="34"/>
        <v>0</v>
      </c>
      <c r="Y85" s="667">
        <f t="shared" ca="1" si="35"/>
        <v>0</v>
      </c>
      <c r="Z85" s="667">
        <f t="shared" ca="1" si="36"/>
        <v>0</v>
      </c>
      <c r="AA85" s="668">
        <f t="shared" ca="1" si="37"/>
        <v>0</v>
      </c>
      <c r="AB85" s="669"/>
      <c r="AC85" s="679"/>
      <c r="AD85" s="677"/>
      <c r="AE85" s="677"/>
      <c r="AF85" s="677"/>
      <c r="AG85" s="677"/>
      <c r="AH85" s="678"/>
      <c r="AI85" s="678"/>
      <c r="AJ85" s="677"/>
      <c r="AK85" s="677"/>
      <c r="AL85" s="677"/>
      <c r="AM85" s="677"/>
      <c r="AN85" s="677"/>
      <c r="AO85" s="678"/>
      <c r="AP85" s="678"/>
      <c r="AQ85" s="677"/>
      <c r="AR85" s="677"/>
      <c r="AS85" s="677"/>
      <c r="AT85" s="677"/>
      <c r="AU85" s="677"/>
      <c r="AV85" s="678"/>
      <c r="AW85" s="678"/>
      <c r="AX85" s="677"/>
      <c r="AY85" s="677"/>
      <c r="AZ85" s="677"/>
      <c r="BA85" s="677"/>
      <c r="BB85" s="677"/>
      <c r="BC85" s="678"/>
      <c r="BD85" s="678"/>
      <c r="BE85" s="677"/>
      <c r="BF85" s="677"/>
      <c r="BG85" s="677"/>
      <c r="BH85" s="677"/>
      <c r="BI85" s="677"/>
      <c r="BJ85" s="678"/>
      <c r="BK85" s="678"/>
      <c r="BL85" s="677"/>
      <c r="BM85" s="677"/>
      <c r="BN85" s="677"/>
      <c r="BO85" s="677"/>
      <c r="BP85" s="677"/>
      <c r="BQ85" s="680"/>
      <c r="BR85" s="680"/>
      <c r="BS85" s="677"/>
      <c r="BT85" s="677"/>
      <c r="BU85" s="677"/>
      <c r="BV85" s="677"/>
      <c r="BW85" s="677"/>
      <c r="BX85" s="680"/>
      <c r="BY85" s="680"/>
      <c r="BZ85" s="677"/>
      <c r="CA85" s="677"/>
      <c r="CB85" s="677"/>
      <c r="CC85" s="677"/>
      <c r="CD85" s="677"/>
      <c r="CE85" s="680"/>
      <c r="CF85" s="680"/>
      <c r="CG85" s="677"/>
      <c r="CH85" s="677"/>
      <c r="CI85" s="677"/>
      <c r="CJ85" s="677"/>
      <c r="CK85" s="677"/>
      <c r="CL85" s="680"/>
      <c r="CM85" s="680"/>
    </row>
    <row r="86" spans="1:91" s="676" customFormat="1" hidden="1">
      <c r="A86" s="654">
        <f>'MTG RTG September 2019'!A74</f>
        <v>0</v>
      </c>
      <c r="B86" s="655"/>
      <c r="C86" s="656" t="str">
        <f>'MTG RTG September 2019'!C74</f>
        <v>Diema</v>
      </c>
      <c r="D86" s="657" t="str">
        <f>'MTG RTG September 2019'!D74</f>
        <v>Fraktura WD</v>
      </c>
      <c r="E86" s="658" t="str">
        <f>'MTG RTG September 2019'!E74</f>
        <v>Fr</v>
      </c>
      <c r="F86" s="659">
        <f>'MTG RTG September 2019'!F74</f>
        <v>4.1666666666666664E-2</v>
      </c>
      <c r="G86" s="658" t="str">
        <f>'MTG RTG September 2019'!G74</f>
        <v>NPT</v>
      </c>
      <c r="H86" s="660">
        <f ca="1">SUMIF('MTG RTG September 2019'!$H$3:$M$4,$AA$9,'MTG RTG September 2019'!$H74:$M74)</f>
        <v>0.1</v>
      </c>
      <c r="I86" s="661">
        <f t="shared" ca="1" si="23"/>
        <v>0</v>
      </c>
      <c r="J86" s="662">
        <f t="shared" ca="1" si="24"/>
        <v>0</v>
      </c>
      <c r="K86" s="663">
        <f t="shared" ca="1" si="20"/>
        <v>0</v>
      </c>
      <c r="L86" s="663">
        <f t="shared" ca="1" si="25"/>
        <v>0</v>
      </c>
      <c r="M86" s="665">
        <f t="shared" si="26"/>
        <v>0</v>
      </c>
      <c r="N86" s="665">
        <f t="shared" si="21"/>
        <v>0</v>
      </c>
      <c r="O86" s="665">
        <f t="shared" si="27"/>
        <v>0</v>
      </c>
      <c r="P86" s="665">
        <f t="shared" si="28"/>
        <v>0</v>
      </c>
      <c r="Q86" s="665"/>
      <c r="R86" s="665">
        <f t="shared" si="29"/>
        <v>0</v>
      </c>
      <c r="S86" s="665">
        <f t="shared" si="30"/>
        <v>0</v>
      </c>
      <c r="T86" s="666">
        <f t="shared" ca="1" si="22"/>
        <v>0</v>
      </c>
      <c r="U86" s="667">
        <f t="shared" ca="1" si="31"/>
        <v>0</v>
      </c>
      <c r="V86" s="667">
        <f t="shared" ca="1" si="32"/>
        <v>0</v>
      </c>
      <c r="W86" s="667">
        <f t="shared" ca="1" si="33"/>
        <v>0</v>
      </c>
      <c r="X86" s="667">
        <f t="shared" ca="1" si="34"/>
        <v>0</v>
      </c>
      <c r="Y86" s="667">
        <f t="shared" ca="1" si="35"/>
        <v>0</v>
      </c>
      <c r="Z86" s="667">
        <f t="shared" ca="1" si="36"/>
        <v>0</v>
      </c>
      <c r="AA86" s="668">
        <f t="shared" ca="1" si="37"/>
        <v>0</v>
      </c>
      <c r="AB86" s="669"/>
      <c r="AC86" s="679"/>
      <c r="AD86" s="677"/>
      <c r="AE86" s="677"/>
      <c r="AF86" s="677"/>
      <c r="AG86" s="677"/>
      <c r="AH86" s="678"/>
      <c r="AI86" s="678"/>
      <c r="AJ86" s="677"/>
      <c r="AK86" s="677"/>
      <c r="AL86" s="677"/>
      <c r="AM86" s="677"/>
      <c r="AN86" s="677"/>
      <c r="AO86" s="678"/>
      <c r="AP86" s="678"/>
      <c r="AQ86" s="677"/>
      <c r="AR86" s="677"/>
      <c r="AS86" s="677"/>
      <c r="AT86" s="677"/>
      <c r="AU86" s="677"/>
      <c r="AV86" s="678"/>
      <c r="AW86" s="678"/>
      <c r="AX86" s="677"/>
      <c r="AY86" s="677"/>
      <c r="AZ86" s="677"/>
      <c r="BA86" s="677"/>
      <c r="BB86" s="677"/>
      <c r="BC86" s="678"/>
      <c r="BD86" s="678"/>
      <c r="BE86" s="677"/>
      <c r="BF86" s="677"/>
      <c r="BG86" s="677"/>
      <c r="BH86" s="677"/>
      <c r="BI86" s="677"/>
      <c r="BJ86" s="678"/>
      <c r="BK86" s="678"/>
      <c r="BL86" s="677"/>
      <c r="BM86" s="677"/>
      <c r="BN86" s="677"/>
      <c r="BO86" s="677"/>
      <c r="BP86" s="677"/>
      <c r="BQ86" s="680"/>
      <c r="BR86" s="680"/>
      <c r="BS86" s="677"/>
      <c r="BT86" s="677"/>
      <c r="BU86" s="677"/>
      <c r="BV86" s="677"/>
      <c r="BW86" s="677"/>
      <c r="BX86" s="680"/>
      <c r="BY86" s="680"/>
      <c r="BZ86" s="677"/>
      <c r="CA86" s="677"/>
      <c r="CB86" s="677"/>
      <c r="CC86" s="677"/>
      <c r="CD86" s="677"/>
      <c r="CE86" s="680"/>
      <c r="CF86" s="680"/>
      <c r="CG86" s="677"/>
      <c r="CH86" s="677"/>
      <c r="CI86" s="677"/>
      <c r="CJ86" s="677"/>
      <c r="CK86" s="677"/>
      <c r="CL86" s="680"/>
      <c r="CM86" s="680"/>
    </row>
    <row r="87" spans="1:91" s="676" customFormat="1" hidden="1">
      <c r="A87" s="654">
        <f>'MTG RTG September 2019'!A75</f>
        <v>0</v>
      </c>
      <c r="B87" s="655"/>
      <c r="C87" s="656" t="str">
        <f>'MTG RTG September 2019'!C75</f>
        <v>Diema</v>
      </c>
      <c r="D87" s="657" t="str">
        <f>'MTG RTG September 2019'!D75</f>
        <v>Series</v>
      </c>
      <c r="E87" s="658" t="str">
        <f>'MTG RTG September 2019'!E75</f>
        <v>Sa-Su</v>
      </c>
      <c r="F87" s="659">
        <f>'MTG RTG September 2019'!F75</f>
        <v>0.25</v>
      </c>
      <c r="G87" s="658" t="str">
        <f>'MTG RTG September 2019'!G75</f>
        <v>NPT</v>
      </c>
      <c r="H87" s="660">
        <f ca="1">SUMIF('MTG RTG September 2019'!$H$3:$M$4,$AA$9,'MTG RTG September 2019'!$H75:$M75)</f>
        <v>0.1</v>
      </c>
      <c r="I87" s="661">
        <f t="shared" ca="1" si="23"/>
        <v>0</v>
      </c>
      <c r="J87" s="662">
        <f t="shared" ca="1" si="24"/>
        <v>0</v>
      </c>
      <c r="K87" s="663">
        <f t="shared" ca="1" si="20"/>
        <v>0</v>
      </c>
      <c r="L87" s="663">
        <f t="shared" ca="1" si="25"/>
        <v>0</v>
      </c>
      <c r="M87" s="665">
        <f t="shared" si="26"/>
        <v>0</v>
      </c>
      <c r="N87" s="665">
        <f t="shared" si="21"/>
        <v>0</v>
      </c>
      <c r="O87" s="665">
        <f t="shared" si="27"/>
        <v>0</v>
      </c>
      <c r="P87" s="665">
        <f t="shared" si="28"/>
        <v>0</v>
      </c>
      <c r="Q87" s="665"/>
      <c r="R87" s="665">
        <f t="shared" si="29"/>
        <v>0</v>
      </c>
      <c r="S87" s="665">
        <f t="shared" si="30"/>
        <v>0</v>
      </c>
      <c r="T87" s="666">
        <f t="shared" ca="1" si="22"/>
        <v>0</v>
      </c>
      <c r="U87" s="667">
        <f t="shared" ca="1" si="31"/>
        <v>0</v>
      </c>
      <c r="V87" s="667">
        <f t="shared" ca="1" si="32"/>
        <v>0</v>
      </c>
      <c r="W87" s="667">
        <f t="shared" ca="1" si="33"/>
        <v>0</v>
      </c>
      <c r="X87" s="667">
        <f t="shared" ca="1" si="34"/>
        <v>0</v>
      </c>
      <c r="Y87" s="667">
        <f t="shared" ca="1" si="35"/>
        <v>0</v>
      </c>
      <c r="Z87" s="667">
        <f t="shared" ca="1" si="36"/>
        <v>0</v>
      </c>
      <c r="AA87" s="668">
        <f t="shared" ca="1" si="37"/>
        <v>0</v>
      </c>
      <c r="AB87" s="669"/>
      <c r="AC87" s="679"/>
      <c r="AD87" s="677"/>
      <c r="AE87" s="677"/>
      <c r="AF87" s="677"/>
      <c r="AG87" s="677"/>
      <c r="AH87" s="678"/>
      <c r="AI87" s="678"/>
      <c r="AJ87" s="677"/>
      <c r="AK87" s="677"/>
      <c r="AL87" s="677"/>
      <c r="AM87" s="677"/>
      <c r="AN87" s="677"/>
      <c r="AO87" s="678"/>
      <c r="AP87" s="678"/>
      <c r="AQ87" s="677"/>
      <c r="AR87" s="677"/>
      <c r="AS87" s="677"/>
      <c r="AT87" s="677"/>
      <c r="AU87" s="677"/>
      <c r="AV87" s="678"/>
      <c r="AW87" s="678"/>
      <c r="AX87" s="677"/>
      <c r="AY87" s="677"/>
      <c r="AZ87" s="677"/>
      <c r="BA87" s="677"/>
      <c r="BB87" s="677"/>
      <c r="BC87" s="678"/>
      <c r="BD87" s="678"/>
      <c r="BE87" s="677"/>
      <c r="BF87" s="677"/>
      <c r="BG87" s="677"/>
      <c r="BH87" s="677"/>
      <c r="BI87" s="677"/>
      <c r="BJ87" s="678"/>
      <c r="BK87" s="678"/>
      <c r="BL87" s="677"/>
      <c r="BM87" s="677"/>
      <c r="BN87" s="677"/>
      <c r="BO87" s="677"/>
      <c r="BP87" s="677"/>
      <c r="BQ87" s="680"/>
      <c r="BR87" s="680"/>
      <c r="BS87" s="677"/>
      <c r="BT87" s="677"/>
      <c r="BU87" s="677"/>
      <c r="BV87" s="677"/>
      <c r="BW87" s="677"/>
      <c r="BX87" s="680"/>
      <c r="BY87" s="680"/>
      <c r="BZ87" s="677"/>
      <c r="CA87" s="677"/>
      <c r="CB87" s="677"/>
      <c r="CC87" s="677"/>
      <c r="CD87" s="677"/>
      <c r="CE87" s="680"/>
      <c r="CF87" s="680"/>
      <c r="CG87" s="677"/>
      <c r="CH87" s="677"/>
      <c r="CI87" s="677"/>
      <c r="CJ87" s="677"/>
      <c r="CK87" s="677"/>
      <c r="CL87" s="680"/>
      <c r="CM87" s="680"/>
    </row>
    <row r="88" spans="1:91" s="676" customFormat="1" hidden="1">
      <c r="A88" s="654">
        <f>'MTG RTG September 2019'!A76</f>
        <v>0</v>
      </c>
      <c r="B88" s="655"/>
      <c r="C88" s="656" t="str">
        <f>'MTG RTG September 2019'!C76</f>
        <v>Diema</v>
      </c>
      <c r="D88" s="657" t="str">
        <f>'MTG RTG September 2019'!D76</f>
        <v>Series</v>
      </c>
      <c r="E88" s="658" t="str">
        <f>'MTG RTG September 2019'!E76</f>
        <v>Sa-Su</v>
      </c>
      <c r="F88" s="659">
        <f>'MTG RTG September 2019'!F76</f>
        <v>0.2986111111111111</v>
      </c>
      <c r="G88" s="658" t="str">
        <f>'MTG RTG September 2019'!G76</f>
        <v>NPT</v>
      </c>
      <c r="H88" s="660">
        <f ca="1">SUMIF('MTG RTG September 2019'!$H$3:$M$4,$AA$9,'MTG RTG September 2019'!$H76:$M76)</f>
        <v>0.1</v>
      </c>
      <c r="I88" s="661">
        <f t="shared" ca="1" si="23"/>
        <v>0</v>
      </c>
      <c r="J88" s="662">
        <f t="shared" ca="1" si="24"/>
        <v>0</v>
      </c>
      <c r="K88" s="663">
        <f t="shared" ca="1" si="20"/>
        <v>0</v>
      </c>
      <c r="L88" s="663">
        <f t="shared" ca="1" si="25"/>
        <v>0</v>
      </c>
      <c r="M88" s="665">
        <f t="shared" si="26"/>
        <v>0</v>
      </c>
      <c r="N88" s="665">
        <f t="shared" si="21"/>
        <v>0</v>
      </c>
      <c r="O88" s="665">
        <f t="shared" si="27"/>
        <v>0</v>
      </c>
      <c r="P88" s="665">
        <f t="shared" si="28"/>
        <v>0</v>
      </c>
      <c r="Q88" s="665"/>
      <c r="R88" s="665">
        <f t="shared" si="29"/>
        <v>0</v>
      </c>
      <c r="S88" s="665">
        <f t="shared" si="30"/>
        <v>0</v>
      </c>
      <c r="T88" s="666">
        <f t="shared" ca="1" si="22"/>
        <v>0</v>
      </c>
      <c r="U88" s="667">
        <f t="shared" ca="1" si="31"/>
        <v>0</v>
      </c>
      <c r="V88" s="667">
        <f t="shared" ca="1" si="32"/>
        <v>0</v>
      </c>
      <c r="W88" s="667">
        <f t="shared" ca="1" si="33"/>
        <v>0</v>
      </c>
      <c r="X88" s="667">
        <f t="shared" ca="1" si="34"/>
        <v>0</v>
      </c>
      <c r="Y88" s="667">
        <f t="shared" ca="1" si="35"/>
        <v>0</v>
      </c>
      <c r="Z88" s="667">
        <f t="shared" ca="1" si="36"/>
        <v>0</v>
      </c>
      <c r="AA88" s="668">
        <f t="shared" ca="1" si="37"/>
        <v>0</v>
      </c>
      <c r="AB88" s="669"/>
      <c r="AC88" s="679"/>
      <c r="AD88" s="677"/>
      <c r="AE88" s="677"/>
      <c r="AF88" s="677"/>
      <c r="AG88" s="677"/>
      <c r="AH88" s="678"/>
      <c r="AI88" s="678"/>
      <c r="AJ88" s="677"/>
      <c r="AK88" s="677"/>
      <c r="AL88" s="677"/>
      <c r="AM88" s="677"/>
      <c r="AN88" s="677"/>
      <c r="AO88" s="678"/>
      <c r="AP88" s="678"/>
      <c r="AQ88" s="677"/>
      <c r="AR88" s="677"/>
      <c r="AS88" s="677"/>
      <c r="AT88" s="677"/>
      <c r="AU88" s="677"/>
      <c r="AV88" s="678"/>
      <c r="AW88" s="678"/>
      <c r="AX88" s="677"/>
      <c r="AY88" s="677"/>
      <c r="AZ88" s="677"/>
      <c r="BA88" s="677"/>
      <c r="BB88" s="677"/>
      <c r="BC88" s="678"/>
      <c r="BD88" s="678"/>
      <c r="BE88" s="677"/>
      <c r="BF88" s="677"/>
      <c r="BG88" s="677"/>
      <c r="BH88" s="677"/>
      <c r="BI88" s="677"/>
      <c r="BJ88" s="678"/>
      <c r="BK88" s="678"/>
      <c r="BL88" s="677"/>
      <c r="BM88" s="677"/>
      <c r="BN88" s="677"/>
      <c r="BO88" s="677"/>
      <c r="BP88" s="677"/>
      <c r="BQ88" s="680"/>
      <c r="BR88" s="680"/>
      <c r="BS88" s="677"/>
      <c r="BT88" s="677"/>
      <c r="BU88" s="677"/>
      <c r="BV88" s="677"/>
      <c r="BW88" s="677"/>
      <c r="BX88" s="680"/>
      <c r="BY88" s="680"/>
      <c r="BZ88" s="677"/>
      <c r="CA88" s="677"/>
      <c r="CB88" s="677"/>
      <c r="CC88" s="677"/>
      <c r="CD88" s="677"/>
      <c r="CE88" s="680"/>
      <c r="CF88" s="680"/>
      <c r="CG88" s="677"/>
      <c r="CH88" s="677"/>
      <c r="CI88" s="677"/>
      <c r="CJ88" s="677"/>
      <c r="CK88" s="677"/>
      <c r="CL88" s="680"/>
      <c r="CM88" s="680"/>
    </row>
    <row r="89" spans="1:91" s="676" customFormat="1" hidden="1">
      <c r="A89" s="654">
        <f>'MTG RTG September 2019'!A77</f>
        <v>0</v>
      </c>
      <c r="B89" s="655"/>
      <c r="C89" s="656" t="str">
        <f>'MTG RTG September 2019'!C77</f>
        <v>Diema</v>
      </c>
      <c r="D89" s="657" t="str">
        <f>'MTG RTG September 2019'!D77</f>
        <v>Flashpoint</v>
      </c>
      <c r="E89" s="658" t="str">
        <f>'MTG RTG September 2019'!E77</f>
        <v>Sa-Su</v>
      </c>
      <c r="F89" s="659">
        <f>'MTG RTG September 2019'!F77</f>
        <v>0.36458333333333331</v>
      </c>
      <c r="G89" s="658" t="str">
        <f>'MTG RTG September 2019'!G77</f>
        <v>NPT</v>
      </c>
      <c r="H89" s="660">
        <f ca="1">SUMIF('MTG RTG September 2019'!$H$3:$M$4,$AA$9,'MTG RTG September 2019'!$H77:$M77)</f>
        <v>0.2</v>
      </c>
      <c r="I89" s="661">
        <f t="shared" ca="1" si="23"/>
        <v>0</v>
      </c>
      <c r="J89" s="662">
        <f t="shared" ca="1" si="24"/>
        <v>0</v>
      </c>
      <c r="K89" s="663">
        <f t="shared" ca="1" si="20"/>
        <v>0</v>
      </c>
      <c r="L89" s="663">
        <f t="shared" ca="1" si="25"/>
        <v>0</v>
      </c>
      <c r="M89" s="665">
        <f t="shared" si="26"/>
        <v>0</v>
      </c>
      <c r="N89" s="665">
        <f t="shared" si="21"/>
        <v>0</v>
      </c>
      <c r="O89" s="665">
        <f t="shared" si="27"/>
        <v>0</v>
      </c>
      <c r="P89" s="665">
        <f t="shared" si="28"/>
        <v>0</v>
      </c>
      <c r="Q89" s="665"/>
      <c r="R89" s="665">
        <f t="shared" si="29"/>
        <v>0</v>
      </c>
      <c r="S89" s="665">
        <f t="shared" si="30"/>
        <v>0</v>
      </c>
      <c r="T89" s="666">
        <f t="shared" ca="1" si="22"/>
        <v>0</v>
      </c>
      <c r="U89" s="667">
        <f t="shared" ca="1" si="31"/>
        <v>0</v>
      </c>
      <c r="V89" s="667">
        <f t="shared" ca="1" si="32"/>
        <v>0</v>
      </c>
      <c r="W89" s="667">
        <f t="shared" ca="1" si="33"/>
        <v>0</v>
      </c>
      <c r="X89" s="667">
        <f t="shared" ca="1" si="34"/>
        <v>0</v>
      </c>
      <c r="Y89" s="667">
        <f t="shared" ca="1" si="35"/>
        <v>0</v>
      </c>
      <c r="Z89" s="667">
        <f t="shared" ca="1" si="36"/>
        <v>0</v>
      </c>
      <c r="AA89" s="668">
        <f t="shared" ca="1" si="37"/>
        <v>0</v>
      </c>
      <c r="AB89" s="669"/>
      <c r="AC89" s="679"/>
      <c r="AD89" s="677"/>
      <c r="AE89" s="677"/>
      <c r="AF89" s="677"/>
      <c r="AG89" s="677"/>
      <c r="AH89" s="678"/>
      <c r="AI89" s="678"/>
      <c r="AJ89" s="677"/>
      <c r="AK89" s="677"/>
      <c r="AL89" s="677"/>
      <c r="AM89" s="677"/>
      <c r="AN89" s="677"/>
      <c r="AO89" s="678"/>
      <c r="AP89" s="678"/>
      <c r="AQ89" s="677"/>
      <c r="AR89" s="677"/>
      <c r="AS89" s="677"/>
      <c r="AT89" s="677"/>
      <c r="AU89" s="677"/>
      <c r="AV89" s="678"/>
      <c r="AW89" s="678"/>
      <c r="AX89" s="677"/>
      <c r="AY89" s="677"/>
      <c r="AZ89" s="677"/>
      <c r="BA89" s="677"/>
      <c r="BB89" s="677"/>
      <c r="BC89" s="678"/>
      <c r="BD89" s="678"/>
      <c r="BE89" s="677"/>
      <c r="BF89" s="677"/>
      <c r="BG89" s="677"/>
      <c r="BH89" s="677"/>
      <c r="BI89" s="677"/>
      <c r="BJ89" s="678"/>
      <c r="BK89" s="678"/>
      <c r="BL89" s="677"/>
      <c r="BM89" s="677"/>
      <c r="BN89" s="677"/>
      <c r="BO89" s="677"/>
      <c r="BP89" s="677"/>
      <c r="BQ89" s="680"/>
      <c r="BR89" s="680"/>
      <c r="BS89" s="677"/>
      <c r="BT89" s="677"/>
      <c r="BU89" s="677"/>
      <c r="BV89" s="677"/>
      <c r="BW89" s="677"/>
      <c r="BX89" s="680"/>
      <c r="BY89" s="680"/>
      <c r="BZ89" s="677"/>
      <c r="CA89" s="677"/>
      <c r="CB89" s="677"/>
      <c r="CC89" s="677"/>
      <c r="CD89" s="677"/>
      <c r="CE89" s="680"/>
      <c r="CF89" s="680"/>
      <c r="CG89" s="677"/>
      <c r="CH89" s="677"/>
      <c r="CI89" s="677"/>
      <c r="CJ89" s="677"/>
      <c r="CK89" s="677"/>
      <c r="CL89" s="680"/>
      <c r="CM89" s="680"/>
    </row>
    <row r="90" spans="1:91" s="676" customFormat="1" hidden="1">
      <c r="A90" s="654">
        <f>'MTG RTG September 2019'!A78</f>
        <v>0</v>
      </c>
      <c r="B90" s="655"/>
      <c r="C90" s="656" t="str">
        <f>'MTG RTG September 2019'!C78</f>
        <v>Diema</v>
      </c>
      <c r="D90" s="657" t="str">
        <f>'MTG RTG September 2019'!D78</f>
        <v>Flashpoint</v>
      </c>
      <c r="E90" s="658" t="str">
        <f>'MTG RTG September 2019'!E78</f>
        <v>Sa-Su</v>
      </c>
      <c r="F90" s="659">
        <f>'MTG RTG September 2019'!F78</f>
        <v>0.40625000000000006</v>
      </c>
      <c r="G90" s="658" t="str">
        <f>'MTG RTG September 2019'!G78</f>
        <v>NPT</v>
      </c>
      <c r="H90" s="660">
        <f ca="1">SUMIF('MTG RTG September 2019'!$H$3:$M$4,$AA$9,'MTG RTG September 2019'!$H78:$M78)</f>
        <v>0.1</v>
      </c>
      <c r="I90" s="661">
        <f t="shared" ca="1" si="23"/>
        <v>0</v>
      </c>
      <c r="J90" s="662">
        <f t="shared" ca="1" si="24"/>
        <v>0</v>
      </c>
      <c r="K90" s="663">
        <f t="shared" ca="1" si="20"/>
        <v>0</v>
      </c>
      <c r="L90" s="663">
        <f t="shared" ca="1" si="25"/>
        <v>0</v>
      </c>
      <c r="M90" s="665">
        <f t="shared" si="26"/>
        <v>0</v>
      </c>
      <c r="N90" s="665">
        <f t="shared" si="21"/>
        <v>0</v>
      </c>
      <c r="O90" s="665">
        <f t="shared" si="27"/>
        <v>0</v>
      </c>
      <c r="P90" s="665">
        <f t="shared" si="28"/>
        <v>0</v>
      </c>
      <c r="Q90" s="665"/>
      <c r="R90" s="665">
        <f t="shared" si="29"/>
        <v>0</v>
      </c>
      <c r="S90" s="665">
        <f t="shared" si="30"/>
        <v>0</v>
      </c>
      <c r="T90" s="666">
        <f t="shared" ca="1" si="22"/>
        <v>0</v>
      </c>
      <c r="U90" s="667">
        <f t="shared" ca="1" si="31"/>
        <v>0</v>
      </c>
      <c r="V90" s="667">
        <f t="shared" ca="1" si="32"/>
        <v>0</v>
      </c>
      <c r="W90" s="667">
        <f t="shared" ca="1" si="33"/>
        <v>0</v>
      </c>
      <c r="X90" s="667">
        <f t="shared" ca="1" si="34"/>
        <v>0</v>
      </c>
      <c r="Y90" s="667">
        <f t="shared" ca="1" si="35"/>
        <v>0</v>
      </c>
      <c r="Z90" s="667">
        <f t="shared" ca="1" si="36"/>
        <v>0</v>
      </c>
      <c r="AA90" s="668">
        <f t="shared" ca="1" si="37"/>
        <v>0</v>
      </c>
      <c r="AB90" s="669"/>
      <c r="AC90" s="679"/>
      <c r="AD90" s="677"/>
      <c r="AE90" s="677"/>
      <c r="AF90" s="677"/>
      <c r="AG90" s="677"/>
      <c r="AH90" s="678"/>
      <c r="AI90" s="678"/>
      <c r="AJ90" s="677"/>
      <c r="AK90" s="677"/>
      <c r="AL90" s="677"/>
      <c r="AM90" s="677"/>
      <c r="AN90" s="677"/>
      <c r="AO90" s="678"/>
      <c r="AP90" s="678"/>
      <c r="AQ90" s="677"/>
      <c r="AR90" s="677"/>
      <c r="AS90" s="677"/>
      <c r="AT90" s="677"/>
      <c r="AU90" s="677"/>
      <c r="AV90" s="678"/>
      <c r="AW90" s="678"/>
      <c r="AX90" s="677"/>
      <c r="AY90" s="677"/>
      <c r="AZ90" s="677"/>
      <c r="BA90" s="677"/>
      <c r="BB90" s="677"/>
      <c r="BC90" s="678"/>
      <c r="BD90" s="678"/>
      <c r="BE90" s="677"/>
      <c r="BF90" s="677"/>
      <c r="BG90" s="677"/>
      <c r="BH90" s="677"/>
      <c r="BI90" s="677"/>
      <c r="BJ90" s="678"/>
      <c r="BK90" s="678"/>
      <c r="BL90" s="677"/>
      <c r="BM90" s="677"/>
      <c r="BN90" s="677"/>
      <c r="BO90" s="677"/>
      <c r="BP90" s="677"/>
      <c r="BQ90" s="680"/>
      <c r="BR90" s="680"/>
      <c r="BS90" s="677"/>
      <c r="BT90" s="677"/>
      <c r="BU90" s="677"/>
      <c r="BV90" s="677"/>
      <c r="BW90" s="677"/>
      <c r="BX90" s="680"/>
      <c r="BY90" s="680"/>
      <c r="BZ90" s="677"/>
      <c r="CA90" s="677"/>
      <c r="CB90" s="677"/>
      <c r="CC90" s="677"/>
      <c r="CD90" s="677"/>
      <c r="CE90" s="680"/>
      <c r="CF90" s="680"/>
      <c r="CG90" s="677"/>
      <c r="CH90" s="677"/>
      <c r="CI90" s="677"/>
      <c r="CJ90" s="677"/>
      <c r="CK90" s="677"/>
      <c r="CL90" s="680"/>
      <c r="CM90" s="680"/>
    </row>
    <row r="91" spans="1:91" s="676" customFormat="1" hidden="1">
      <c r="A91" s="654">
        <f>'MTG RTG September 2019'!A79</f>
        <v>0</v>
      </c>
      <c r="B91" s="655"/>
      <c r="C91" s="656" t="str">
        <f>'MTG RTG September 2019'!C79</f>
        <v>Diema</v>
      </c>
      <c r="D91" s="657" t="str">
        <f>'MTG RTG September 2019'!D79</f>
        <v>Movie (FRR)</v>
      </c>
      <c r="E91" s="658" t="str">
        <f>'MTG RTG September 2019'!E79</f>
        <v>Sa-Su</v>
      </c>
      <c r="F91" s="659">
        <f>'MTG RTG September 2019'!F79</f>
        <v>0.45833333333333331</v>
      </c>
      <c r="G91" s="658" t="str">
        <f>'MTG RTG September 2019'!G79</f>
        <v>NPT</v>
      </c>
      <c r="H91" s="660">
        <f ca="1">SUMIF('MTG RTG September 2019'!$H$3:$M$4,$AA$9,'MTG RTG September 2019'!$H79:$M79)</f>
        <v>0.2</v>
      </c>
      <c r="I91" s="661">
        <f t="shared" ca="1" si="23"/>
        <v>0</v>
      </c>
      <c r="J91" s="662">
        <f t="shared" ca="1" si="24"/>
        <v>0</v>
      </c>
      <c r="K91" s="663">
        <f t="shared" ca="1" si="20"/>
        <v>0</v>
      </c>
      <c r="L91" s="663">
        <f t="shared" ca="1" si="25"/>
        <v>0</v>
      </c>
      <c r="M91" s="665">
        <f t="shared" si="26"/>
        <v>0</v>
      </c>
      <c r="N91" s="665">
        <f t="shared" si="21"/>
        <v>0</v>
      </c>
      <c r="O91" s="665">
        <f t="shared" si="27"/>
        <v>0</v>
      </c>
      <c r="P91" s="665">
        <f t="shared" si="28"/>
        <v>0</v>
      </c>
      <c r="Q91" s="665"/>
      <c r="R91" s="665">
        <f t="shared" si="29"/>
        <v>0</v>
      </c>
      <c r="S91" s="665">
        <f t="shared" si="30"/>
        <v>0</v>
      </c>
      <c r="T91" s="666">
        <f t="shared" ca="1" si="22"/>
        <v>0</v>
      </c>
      <c r="U91" s="667">
        <f t="shared" ca="1" si="31"/>
        <v>0</v>
      </c>
      <c r="V91" s="667">
        <f t="shared" ca="1" si="32"/>
        <v>0</v>
      </c>
      <c r="W91" s="667">
        <f t="shared" ca="1" si="33"/>
        <v>0</v>
      </c>
      <c r="X91" s="667">
        <f t="shared" ca="1" si="34"/>
        <v>0</v>
      </c>
      <c r="Y91" s="667">
        <f t="shared" ca="1" si="35"/>
        <v>0</v>
      </c>
      <c r="Z91" s="667">
        <f t="shared" ca="1" si="36"/>
        <v>0</v>
      </c>
      <c r="AA91" s="668">
        <f t="shared" ca="1" si="37"/>
        <v>0</v>
      </c>
      <c r="AB91" s="669"/>
      <c r="AC91" s="679"/>
      <c r="AD91" s="677"/>
      <c r="AE91" s="677"/>
      <c r="AF91" s="677"/>
      <c r="AG91" s="677"/>
      <c r="AH91" s="678"/>
      <c r="AI91" s="678"/>
      <c r="AJ91" s="677"/>
      <c r="AK91" s="677"/>
      <c r="AL91" s="677"/>
      <c r="AM91" s="677"/>
      <c r="AN91" s="677"/>
      <c r="AO91" s="678"/>
      <c r="AP91" s="678"/>
      <c r="AQ91" s="677"/>
      <c r="AR91" s="677"/>
      <c r="AS91" s="677"/>
      <c r="AT91" s="677"/>
      <c r="AU91" s="677"/>
      <c r="AV91" s="678"/>
      <c r="AW91" s="678"/>
      <c r="AX91" s="677"/>
      <c r="AY91" s="677"/>
      <c r="AZ91" s="677"/>
      <c r="BA91" s="677"/>
      <c r="BB91" s="677"/>
      <c r="BC91" s="678"/>
      <c r="BD91" s="678"/>
      <c r="BE91" s="677"/>
      <c r="BF91" s="677"/>
      <c r="BG91" s="677"/>
      <c r="BH91" s="677"/>
      <c r="BI91" s="677"/>
      <c r="BJ91" s="678"/>
      <c r="BK91" s="678"/>
      <c r="BL91" s="677"/>
      <c r="BM91" s="677"/>
      <c r="BN91" s="677"/>
      <c r="BO91" s="677"/>
      <c r="BP91" s="677"/>
      <c r="BQ91" s="680"/>
      <c r="BR91" s="680"/>
      <c r="BS91" s="677"/>
      <c r="BT91" s="677"/>
      <c r="BU91" s="677"/>
      <c r="BV91" s="677"/>
      <c r="BW91" s="677"/>
      <c r="BX91" s="680"/>
      <c r="BY91" s="680"/>
      <c r="BZ91" s="677"/>
      <c r="CA91" s="677"/>
      <c r="CB91" s="677"/>
      <c r="CC91" s="677"/>
      <c r="CD91" s="677"/>
      <c r="CE91" s="680"/>
      <c r="CF91" s="680"/>
      <c r="CG91" s="677"/>
      <c r="CH91" s="677"/>
      <c r="CI91" s="677"/>
      <c r="CJ91" s="677"/>
      <c r="CK91" s="677"/>
      <c r="CL91" s="680"/>
      <c r="CM91" s="680"/>
    </row>
    <row r="92" spans="1:91" s="676" customFormat="1" hidden="1">
      <c r="A92" s="654">
        <f>'MTG RTG September 2019'!A80</f>
        <v>0</v>
      </c>
      <c r="B92" s="655"/>
      <c r="C92" s="656" t="str">
        <f>'MTG RTG September 2019'!C80</f>
        <v>Diema</v>
      </c>
      <c r="D92" s="657" t="str">
        <f>'MTG RTG September 2019'!D80</f>
        <v>National Lottery (FRR)</v>
      </c>
      <c r="E92" s="658" t="str">
        <f>'MTG RTG September 2019'!E80</f>
        <v>Sa</v>
      </c>
      <c r="F92" s="659">
        <f>'MTG RTG September 2019'!F80</f>
        <v>0.54166666666666663</v>
      </c>
      <c r="G92" s="658" t="str">
        <f>'MTG RTG September 2019'!G80</f>
        <v>NPT</v>
      </c>
      <c r="H92" s="660">
        <f ca="1">SUMIF('MTG RTG September 2019'!$H$3:$M$4,$AA$9,'MTG RTG September 2019'!$H80:$M80)</f>
        <v>0.1</v>
      </c>
      <c r="I92" s="661">
        <f t="shared" ca="1" si="23"/>
        <v>0</v>
      </c>
      <c r="J92" s="662">
        <f t="shared" ca="1" si="24"/>
        <v>0</v>
      </c>
      <c r="K92" s="663">
        <f t="shared" ca="1" si="20"/>
        <v>0</v>
      </c>
      <c r="L92" s="663">
        <f t="shared" ca="1" si="25"/>
        <v>0</v>
      </c>
      <c r="M92" s="665">
        <f t="shared" si="26"/>
        <v>0</v>
      </c>
      <c r="N92" s="665">
        <f t="shared" si="21"/>
        <v>0</v>
      </c>
      <c r="O92" s="665">
        <f t="shared" si="27"/>
        <v>0</v>
      </c>
      <c r="P92" s="665">
        <f t="shared" si="28"/>
        <v>0</v>
      </c>
      <c r="Q92" s="665"/>
      <c r="R92" s="665">
        <f t="shared" si="29"/>
        <v>0</v>
      </c>
      <c r="S92" s="665">
        <f t="shared" si="30"/>
        <v>0</v>
      </c>
      <c r="T92" s="666">
        <f t="shared" ca="1" si="22"/>
        <v>0</v>
      </c>
      <c r="U92" s="667">
        <f t="shared" ca="1" si="31"/>
        <v>0</v>
      </c>
      <c r="V92" s="667">
        <f t="shared" ca="1" si="32"/>
        <v>0</v>
      </c>
      <c r="W92" s="667">
        <f t="shared" ca="1" si="33"/>
        <v>0</v>
      </c>
      <c r="X92" s="667">
        <f t="shared" ca="1" si="34"/>
        <v>0</v>
      </c>
      <c r="Y92" s="667">
        <f t="shared" ca="1" si="35"/>
        <v>0</v>
      </c>
      <c r="Z92" s="667">
        <f t="shared" ca="1" si="36"/>
        <v>0</v>
      </c>
      <c r="AA92" s="668">
        <f t="shared" ca="1" si="37"/>
        <v>0</v>
      </c>
      <c r="AB92" s="669"/>
      <c r="AC92" s="679"/>
      <c r="AD92" s="677"/>
      <c r="AE92" s="677"/>
      <c r="AF92" s="677"/>
      <c r="AG92" s="677"/>
      <c r="AH92" s="678"/>
      <c r="AI92" s="678"/>
      <c r="AJ92" s="677"/>
      <c r="AK92" s="677"/>
      <c r="AL92" s="677"/>
      <c r="AM92" s="677"/>
      <c r="AN92" s="677"/>
      <c r="AO92" s="678"/>
      <c r="AP92" s="678"/>
      <c r="AQ92" s="677"/>
      <c r="AR92" s="677"/>
      <c r="AS92" s="677"/>
      <c r="AT92" s="677"/>
      <c r="AU92" s="677"/>
      <c r="AV92" s="678"/>
      <c r="AW92" s="678"/>
      <c r="AX92" s="677"/>
      <c r="AY92" s="677"/>
      <c r="AZ92" s="677"/>
      <c r="BA92" s="677"/>
      <c r="BB92" s="677"/>
      <c r="BC92" s="678"/>
      <c r="BD92" s="678"/>
      <c r="BE92" s="677"/>
      <c r="BF92" s="677"/>
      <c r="BG92" s="677"/>
      <c r="BH92" s="677"/>
      <c r="BI92" s="677"/>
      <c r="BJ92" s="678"/>
      <c r="BK92" s="678"/>
      <c r="BL92" s="677"/>
      <c r="BM92" s="677"/>
      <c r="BN92" s="677"/>
      <c r="BO92" s="677"/>
      <c r="BP92" s="677"/>
      <c r="BQ92" s="680"/>
      <c r="BR92" s="680"/>
      <c r="BS92" s="677"/>
      <c r="BT92" s="677"/>
      <c r="BU92" s="677"/>
      <c r="BV92" s="677"/>
      <c r="BW92" s="677"/>
      <c r="BX92" s="680"/>
      <c r="BY92" s="680"/>
      <c r="BZ92" s="677"/>
      <c r="CA92" s="677"/>
      <c r="CB92" s="677"/>
      <c r="CC92" s="677"/>
      <c r="CD92" s="677"/>
      <c r="CE92" s="680"/>
      <c r="CF92" s="680"/>
      <c r="CG92" s="677"/>
      <c r="CH92" s="677"/>
      <c r="CI92" s="677"/>
      <c r="CJ92" s="677"/>
      <c r="CK92" s="677"/>
      <c r="CL92" s="680"/>
      <c r="CM92" s="680"/>
    </row>
    <row r="93" spans="1:91" s="676" customFormat="1" hidden="1">
      <c r="A93" s="654">
        <f>'MTG RTG September 2019'!A81</f>
        <v>0</v>
      </c>
      <c r="B93" s="655" t="s">
        <v>49</v>
      </c>
      <c r="C93" s="656" t="str">
        <f>'MTG RTG September 2019'!C81</f>
        <v>Diema</v>
      </c>
      <c r="D93" s="657" t="str">
        <f>'MTG RTG September 2019'!D81</f>
        <v>Bez Bagaj</v>
      </c>
      <c r="E93" s="658" t="str">
        <f>'MTG RTG September 2019'!E81</f>
        <v>Su</v>
      </c>
      <c r="F93" s="659">
        <f>'MTG RTG September 2019'!F81</f>
        <v>0.54166666666666663</v>
      </c>
      <c r="G93" s="658" t="str">
        <f>'MTG RTG September 2019'!G81</f>
        <v>NPT</v>
      </c>
      <c r="H93" s="660">
        <f ca="1">SUMIF('MTG RTG September 2019'!$H$3:$M$4,$AA$9,'MTG RTG September 2019'!$H81:$M81)</f>
        <v>0.2</v>
      </c>
      <c r="I93" s="661">
        <f t="shared" ca="1" si="23"/>
        <v>0</v>
      </c>
      <c r="J93" s="662">
        <f t="shared" ca="1" si="24"/>
        <v>0</v>
      </c>
      <c r="K93" s="663">
        <f t="shared" ref="K93:K124" ca="1" si="38">H93*N93*2</f>
        <v>0</v>
      </c>
      <c r="L93" s="663">
        <f t="shared" ca="1" si="25"/>
        <v>0</v>
      </c>
      <c r="M93" s="665">
        <f t="shared" si="26"/>
        <v>0</v>
      </c>
      <c r="N93" s="665">
        <f t="shared" ref="N93:N124" si="39">COUNTIF(AC93:CM93,"B")</f>
        <v>0</v>
      </c>
      <c r="O93" s="665">
        <f t="shared" si="27"/>
        <v>0</v>
      </c>
      <c r="P93" s="665">
        <f t="shared" si="28"/>
        <v>0</v>
      </c>
      <c r="Q93" s="665"/>
      <c r="R93" s="665">
        <f t="shared" si="29"/>
        <v>0</v>
      </c>
      <c r="S93" s="665">
        <f t="shared" si="30"/>
        <v>0</v>
      </c>
      <c r="T93" s="666">
        <f t="shared" ref="T93:T124" ca="1" si="40">$AA$12*$AA$11*H93</f>
        <v>0</v>
      </c>
      <c r="U93" s="667">
        <f t="shared" ca="1" si="31"/>
        <v>0</v>
      </c>
      <c r="V93" s="667">
        <f t="shared" ca="1" si="32"/>
        <v>0</v>
      </c>
      <c r="W93" s="667">
        <f t="shared" ca="1" si="33"/>
        <v>0</v>
      </c>
      <c r="X93" s="667">
        <f t="shared" ca="1" si="34"/>
        <v>0</v>
      </c>
      <c r="Y93" s="667">
        <f t="shared" ca="1" si="35"/>
        <v>0</v>
      </c>
      <c r="Z93" s="667">
        <f t="shared" ca="1" si="36"/>
        <v>0</v>
      </c>
      <c r="AA93" s="668">
        <f t="shared" ca="1" si="37"/>
        <v>0</v>
      </c>
      <c r="AB93" s="669"/>
      <c r="AC93" s="679"/>
      <c r="AD93" s="677"/>
      <c r="AE93" s="677"/>
      <c r="AF93" s="677"/>
      <c r="AG93" s="677"/>
      <c r="AH93" s="678"/>
      <c r="AI93" s="678"/>
      <c r="AJ93" s="677"/>
      <c r="AK93" s="677"/>
      <c r="AL93" s="677"/>
      <c r="AM93" s="677"/>
      <c r="AN93" s="677"/>
      <c r="AO93" s="678"/>
      <c r="AP93" s="678"/>
      <c r="AQ93" s="677"/>
      <c r="AR93" s="677"/>
      <c r="AS93" s="677"/>
      <c r="AT93" s="677"/>
      <c r="AU93" s="677"/>
      <c r="AV93" s="678"/>
      <c r="AW93" s="678"/>
      <c r="AX93" s="677"/>
      <c r="AY93" s="677"/>
      <c r="AZ93" s="677"/>
      <c r="BA93" s="677"/>
      <c r="BB93" s="677"/>
      <c r="BC93" s="678"/>
      <c r="BD93" s="678"/>
      <c r="BE93" s="677"/>
      <c r="BF93" s="677"/>
      <c r="BG93" s="677"/>
      <c r="BH93" s="677"/>
      <c r="BI93" s="677"/>
      <c r="BJ93" s="678"/>
      <c r="BK93" s="678"/>
      <c r="BL93" s="677"/>
      <c r="BM93" s="677"/>
      <c r="BN93" s="677"/>
      <c r="BO93" s="677"/>
      <c r="BP93" s="677"/>
      <c r="BQ93" s="680"/>
      <c r="BR93" s="680"/>
      <c r="BS93" s="677"/>
      <c r="BT93" s="677"/>
      <c r="BU93" s="677"/>
      <c r="BV93" s="677"/>
      <c r="BW93" s="677"/>
      <c r="BX93" s="680"/>
      <c r="BY93" s="680"/>
      <c r="BZ93" s="677"/>
      <c r="CA93" s="677"/>
      <c r="CB93" s="677"/>
      <c r="CC93" s="677"/>
      <c r="CD93" s="677"/>
      <c r="CE93" s="680"/>
      <c r="CF93" s="680"/>
      <c r="CG93" s="677"/>
      <c r="CH93" s="677"/>
      <c r="CI93" s="677"/>
      <c r="CJ93" s="677"/>
      <c r="CK93" s="677"/>
      <c r="CL93" s="680"/>
      <c r="CM93" s="680"/>
    </row>
    <row r="94" spans="1:91" s="676" customFormat="1" ht="14.25" hidden="1" customHeight="1">
      <c r="A94" s="654">
        <f>'MTG RTG September 2019'!A82</f>
        <v>0</v>
      </c>
      <c r="B94" s="655"/>
      <c r="C94" s="656" t="str">
        <f>'MTG RTG September 2019'!C82</f>
        <v>Diema</v>
      </c>
      <c r="D94" s="657" t="str">
        <f>'MTG RTG September 2019'!D82</f>
        <v>Movie</v>
      </c>
      <c r="E94" s="658" t="str">
        <f>'MTG RTG September 2019'!E82</f>
        <v>Sa-Su</v>
      </c>
      <c r="F94" s="659">
        <f>'MTG RTG September 2019'!F82</f>
        <v>0.5625</v>
      </c>
      <c r="G94" s="658" t="str">
        <f>'MTG RTG September 2019'!G82</f>
        <v>NPT</v>
      </c>
      <c r="H94" s="660">
        <f ca="1">SUMIF('MTG RTG September 2019'!$H$3:$M$4,$AA$9,'MTG RTG September 2019'!$H82:$M82)</f>
        <v>0.4</v>
      </c>
      <c r="I94" s="661">
        <f t="shared" ca="1" si="23"/>
        <v>0</v>
      </c>
      <c r="J94" s="662">
        <f t="shared" ca="1" si="24"/>
        <v>0</v>
      </c>
      <c r="K94" s="663">
        <f t="shared" ca="1" si="38"/>
        <v>0</v>
      </c>
      <c r="L94" s="663">
        <f t="shared" ca="1" si="25"/>
        <v>0</v>
      </c>
      <c r="M94" s="665">
        <f t="shared" si="26"/>
        <v>0</v>
      </c>
      <c r="N94" s="665">
        <f t="shared" si="39"/>
        <v>0</v>
      </c>
      <c r="O94" s="665">
        <f t="shared" si="27"/>
        <v>0</v>
      </c>
      <c r="P94" s="665">
        <f t="shared" si="28"/>
        <v>0</v>
      </c>
      <c r="Q94" s="665"/>
      <c r="R94" s="665">
        <f t="shared" si="29"/>
        <v>0</v>
      </c>
      <c r="S94" s="665">
        <f t="shared" si="30"/>
        <v>0</v>
      </c>
      <c r="T94" s="666">
        <f t="shared" ca="1" si="40"/>
        <v>0</v>
      </c>
      <c r="U94" s="667">
        <f t="shared" ca="1" si="31"/>
        <v>0</v>
      </c>
      <c r="V94" s="667">
        <f t="shared" ca="1" si="32"/>
        <v>0</v>
      </c>
      <c r="W94" s="667">
        <f t="shared" ca="1" si="33"/>
        <v>0</v>
      </c>
      <c r="X94" s="667">
        <f t="shared" ca="1" si="34"/>
        <v>0</v>
      </c>
      <c r="Y94" s="667">
        <f t="shared" ca="1" si="35"/>
        <v>0</v>
      </c>
      <c r="Z94" s="667">
        <f t="shared" ca="1" si="36"/>
        <v>0</v>
      </c>
      <c r="AA94" s="668">
        <f t="shared" ca="1" si="37"/>
        <v>0</v>
      </c>
      <c r="AB94" s="669"/>
      <c r="AC94" s="679"/>
      <c r="AD94" s="677"/>
      <c r="AE94" s="677"/>
      <c r="AF94" s="677"/>
      <c r="AG94" s="677"/>
      <c r="AH94" s="678"/>
      <c r="AI94" s="678"/>
      <c r="AJ94" s="677"/>
      <c r="AK94" s="677"/>
      <c r="AL94" s="677"/>
      <c r="AM94" s="677"/>
      <c r="AN94" s="677"/>
      <c r="AO94" s="678"/>
      <c r="AP94" s="678"/>
      <c r="AQ94" s="677"/>
      <c r="AR94" s="677"/>
      <c r="AS94" s="677"/>
      <c r="AT94" s="677"/>
      <c r="AU94" s="677"/>
      <c r="AV94" s="678"/>
      <c r="AW94" s="678"/>
      <c r="AX94" s="677"/>
      <c r="AY94" s="677"/>
      <c r="AZ94" s="677"/>
      <c r="BA94" s="677"/>
      <c r="BB94" s="677"/>
      <c r="BC94" s="678"/>
      <c r="BD94" s="678"/>
      <c r="BE94" s="677"/>
      <c r="BF94" s="677"/>
      <c r="BG94" s="677"/>
      <c r="BH94" s="677"/>
      <c r="BI94" s="677"/>
      <c r="BJ94" s="678"/>
      <c r="BK94" s="678"/>
      <c r="BL94" s="677"/>
      <c r="BM94" s="677"/>
      <c r="BN94" s="677"/>
      <c r="BO94" s="677"/>
      <c r="BP94" s="677"/>
      <c r="BQ94" s="680"/>
      <c r="BR94" s="680"/>
      <c r="BS94" s="677"/>
      <c r="BT94" s="677"/>
      <c r="BU94" s="677"/>
      <c r="BV94" s="677"/>
      <c r="BW94" s="677"/>
      <c r="BX94" s="680"/>
      <c r="BY94" s="680"/>
      <c r="BZ94" s="677"/>
      <c r="CA94" s="677"/>
      <c r="CB94" s="677"/>
      <c r="CC94" s="677"/>
      <c r="CD94" s="677"/>
      <c r="CE94" s="680"/>
      <c r="CF94" s="680"/>
      <c r="CG94" s="677"/>
      <c r="CH94" s="677"/>
      <c r="CI94" s="677"/>
      <c r="CJ94" s="677"/>
      <c r="CK94" s="677"/>
      <c r="CL94" s="680"/>
      <c r="CM94" s="680"/>
    </row>
    <row r="95" spans="1:91" s="676" customFormat="1" hidden="1">
      <c r="A95" s="654">
        <f>'MTG RTG September 2019'!A83</f>
        <v>0</v>
      </c>
      <c r="B95" s="655"/>
      <c r="C95" s="656" t="str">
        <f>'MTG RTG September 2019'!C83</f>
        <v>Diema</v>
      </c>
      <c r="D95" s="657" t="str">
        <f>'MTG RTG September 2019'!D83</f>
        <v>Movie (FRR)</v>
      </c>
      <c r="E95" s="658" t="str">
        <f>'MTG RTG September 2019'!E83</f>
        <v>Sa-Su</v>
      </c>
      <c r="F95" s="659">
        <f>'MTG RTG September 2019'!F83</f>
        <v>0.66666666666666663</v>
      </c>
      <c r="G95" s="658" t="str">
        <f>'MTG RTG September 2019'!G83</f>
        <v>NPT</v>
      </c>
      <c r="H95" s="660">
        <f ca="1">SUMIF('MTG RTG September 2019'!$H$3:$M$4,$AA$9,'MTG RTG September 2019'!$H83:$M83)</f>
        <v>0.5</v>
      </c>
      <c r="I95" s="661">
        <f t="shared" ca="1" si="23"/>
        <v>0</v>
      </c>
      <c r="J95" s="662">
        <f t="shared" ca="1" si="24"/>
        <v>0</v>
      </c>
      <c r="K95" s="663">
        <f t="shared" ca="1" si="38"/>
        <v>0</v>
      </c>
      <c r="L95" s="663">
        <f t="shared" ca="1" si="25"/>
        <v>0</v>
      </c>
      <c r="M95" s="665">
        <f t="shared" si="26"/>
        <v>0</v>
      </c>
      <c r="N95" s="665">
        <f t="shared" si="39"/>
        <v>0</v>
      </c>
      <c r="O95" s="665">
        <f t="shared" si="27"/>
        <v>0</v>
      </c>
      <c r="P95" s="665">
        <f t="shared" si="28"/>
        <v>0</v>
      </c>
      <c r="Q95" s="665"/>
      <c r="R95" s="665">
        <f t="shared" si="29"/>
        <v>0</v>
      </c>
      <c r="S95" s="665">
        <f t="shared" si="30"/>
        <v>0</v>
      </c>
      <c r="T95" s="666">
        <f t="shared" ca="1" si="40"/>
        <v>0</v>
      </c>
      <c r="U95" s="667">
        <f t="shared" ca="1" si="31"/>
        <v>0</v>
      </c>
      <c r="V95" s="667">
        <f t="shared" ca="1" si="32"/>
        <v>0</v>
      </c>
      <c r="W95" s="667">
        <f t="shared" ca="1" si="33"/>
        <v>0</v>
      </c>
      <c r="X95" s="667">
        <f t="shared" ca="1" si="34"/>
        <v>0</v>
      </c>
      <c r="Y95" s="667">
        <f t="shared" ca="1" si="35"/>
        <v>0</v>
      </c>
      <c r="Z95" s="667">
        <f t="shared" ca="1" si="36"/>
        <v>0</v>
      </c>
      <c r="AA95" s="668">
        <f t="shared" ca="1" si="37"/>
        <v>0</v>
      </c>
      <c r="AB95" s="669"/>
      <c r="AC95" s="679"/>
      <c r="AD95" s="677"/>
      <c r="AE95" s="677"/>
      <c r="AF95" s="677"/>
      <c r="AG95" s="677"/>
      <c r="AH95" s="678"/>
      <c r="AI95" s="678"/>
      <c r="AJ95" s="677"/>
      <c r="AK95" s="677"/>
      <c r="AL95" s="677"/>
      <c r="AM95" s="677"/>
      <c r="AN95" s="677"/>
      <c r="AO95" s="678"/>
      <c r="AP95" s="678"/>
      <c r="AQ95" s="677"/>
      <c r="AR95" s="677"/>
      <c r="AS95" s="677"/>
      <c r="AT95" s="677"/>
      <c r="AU95" s="677"/>
      <c r="AV95" s="678"/>
      <c r="AW95" s="678"/>
      <c r="AX95" s="677"/>
      <c r="AY95" s="677"/>
      <c r="AZ95" s="677"/>
      <c r="BA95" s="677"/>
      <c r="BB95" s="677"/>
      <c r="BC95" s="678"/>
      <c r="BD95" s="678"/>
      <c r="BE95" s="677"/>
      <c r="BF95" s="677"/>
      <c r="BG95" s="677"/>
      <c r="BH95" s="677"/>
      <c r="BI95" s="677"/>
      <c r="BJ95" s="678"/>
      <c r="BK95" s="678"/>
      <c r="BL95" s="677"/>
      <c r="BM95" s="677"/>
      <c r="BN95" s="677"/>
      <c r="BO95" s="677"/>
      <c r="BP95" s="677"/>
      <c r="BQ95" s="680"/>
      <c r="BR95" s="680"/>
      <c r="BS95" s="677"/>
      <c r="BT95" s="677"/>
      <c r="BU95" s="677"/>
      <c r="BV95" s="677"/>
      <c r="BW95" s="677"/>
      <c r="BX95" s="680"/>
      <c r="BY95" s="680"/>
      <c r="BZ95" s="677"/>
      <c r="CA95" s="677"/>
      <c r="CB95" s="677"/>
      <c r="CC95" s="677"/>
      <c r="CD95" s="677"/>
      <c r="CE95" s="680"/>
      <c r="CF95" s="680"/>
      <c r="CG95" s="677"/>
      <c r="CH95" s="677"/>
      <c r="CI95" s="677"/>
      <c r="CJ95" s="677"/>
      <c r="CK95" s="677"/>
      <c r="CL95" s="680"/>
      <c r="CM95" s="680"/>
    </row>
    <row r="96" spans="1:91" s="676" customFormat="1" hidden="1">
      <c r="A96" s="654">
        <f>'MTG RTG September 2019'!A84</f>
        <v>0</v>
      </c>
      <c r="B96" s="655"/>
      <c r="C96" s="656" t="str">
        <f>'MTG RTG September 2019'!C84</f>
        <v>Diema</v>
      </c>
      <c r="D96" s="657" t="str">
        <f>'MTG RTG September 2019'!D84</f>
        <v>Movie</v>
      </c>
      <c r="E96" s="658" t="str">
        <f>'MTG RTG September 2019'!E84</f>
        <v>Sa-Su</v>
      </c>
      <c r="F96" s="659">
        <f>'MTG RTG September 2019'!F84</f>
        <v>0.75</v>
      </c>
      <c r="G96" s="658" t="str">
        <f>'MTG RTG September 2019'!G84</f>
        <v>PT</v>
      </c>
      <c r="H96" s="660">
        <f ca="1">SUMIF('MTG RTG September 2019'!$H$3:$M$4,$AA$9,'MTG RTG September 2019'!$H84:$M84)</f>
        <v>0.60000000000000009</v>
      </c>
      <c r="I96" s="661">
        <f t="shared" ca="1" si="23"/>
        <v>0</v>
      </c>
      <c r="J96" s="662">
        <f t="shared" ca="1" si="24"/>
        <v>0</v>
      </c>
      <c r="K96" s="663">
        <f t="shared" ca="1" si="38"/>
        <v>0</v>
      </c>
      <c r="L96" s="663">
        <f t="shared" ca="1" si="25"/>
        <v>0</v>
      </c>
      <c r="M96" s="665">
        <f t="shared" si="26"/>
        <v>0</v>
      </c>
      <c r="N96" s="665">
        <f t="shared" si="39"/>
        <v>0</v>
      </c>
      <c r="O96" s="665">
        <f t="shared" si="27"/>
        <v>0</v>
      </c>
      <c r="P96" s="665">
        <f t="shared" si="28"/>
        <v>0</v>
      </c>
      <c r="Q96" s="665"/>
      <c r="R96" s="665">
        <f t="shared" si="29"/>
        <v>0</v>
      </c>
      <c r="S96" s="665">
        <f t="shared" si="30"/>
        <v>0</v>
      </c>
      <c r="T96" s="666">
        <f t="shared" ca="1" si="40"/>
        <v>0</v>
      </c>
      <c r="U96" s="667">
        <f t="shared" ca="1" si="31"/>
        <v>0</v>
      </c>
      <c r="V96" s="667">
        <f t="shared" ca="1" si="32"/>
        <v>0</v>
      </c>
      <c r="W96" s="667">
        <f t="shared" ca="1" si="33"/>
        <v>0</v>
      </c>
      <c r="X96" s="667">
        <f t="shared" ca="1" si="34"/>
        <v>0</v>
      </c>
      <c r="Y96" s="667">
        <f t="shared" ca="1" si="35"/>
        <v>0</v>
      </c>
      <c r="Z96" s="667">
        <f t="shared" ca="1" si="36"/>
        <v>0</v>
      </c>
      <c r="AA96" s="668">
        <f t="shared" ca="1" si="37"/>
        <v>0</v>
      </c>
      <c r="AB96" s="669"/>
      <c r="AC96" s="679"/>
      <c r="AD96" s="677"/>
      <c r="AE96" s="677"/>
      <c r="AF96" s="677"/>
      <c r="AG96" s="677"/>
      <c r="AH96" s="678"/>
      <c r="AI96" s="678"/>
      <c r="AJ96" s="677"/>
      <c r="AK96" s="677"/>
      <c r="AL96" s="677"/>
      <c r="AM96" s="677"/>
      <c r="AN96" s="677"/>
      <c r="AO96" s="678"/>
      <c r="AP96" s="678"/>
      <c r="AQ96" s="677"/>
      <c r="AR96" s="677"/>
      <c r="AS96" s="677"/>
      <c r="AT96" s="677"/>
      <c r="AU96" s="677"/>
      <c r="AV96" s="678"/>
      <c r="AW96" s="678"/>
      <c r="AX96" s="677"/>
      <c r="AY96" s="677"/>
      <c r="AZ96" s="677"/>
      <c r="BA96" s="677"/>
      <c r="BB96" s="677"/>
      <c r="BC96" s="678"/>
      <c r="BD96" s="678"/>
      <c r="BE96" s="677"/>
      <c r="BF96" s="677"/>
      <c r="BG96" s="677"/>
      <c r="BH96" s="677"/>
      <c r="BI96" s="677"/>
      <c r="BJ96" s="678"/>
      <c r="BK96" s="678"/>
      <c r="BL96" s="677"/>
      <c r="BM96" s="677"/>
      <c r="BN96" s="677"/>
      <c r="BO96" s="677"/>
      <c r="BP96" s="677"/>
      <c r="BQ96" s="680"/>
      <c r="BR96" s="680"/>
      <c r="BS96" s="677"/>
      <c r="BT96" s="677"/>
      <c r="BU96" s="677"/>
      <c r="BV96" s="677"/>
      <c r="BW96" s="677"/>
      <c r="BX96" s="680"/>
      <c r="BY96" s="680"/>
      <c r="BZ96" s="677"/>
      <c r="CA96" s="677"/>
      <c r="CB96" s="677"/>
      <c r="CC96" s="677"/>
      <c r="CD96" s="677"/>
      <c r="CE96" s="680"/>
      <c r="CF96" s="680"/>
      <c r="CG96" s="677"/>
      <c r="CH96" s="677"/>
      <c r="CI96" s="677"/>
      <c r="CJ96" s="677"/>
      <c r="CK96" s="677"/>
      <c r="CL96" s="680"/>
      <c r="CM96" s="680"/>
    </row>
    <row r="97" spans="1:91" s="676" customFormat="1" ht="14.25" hidden="1" customHeight="1">
      <c r="A97" s="681">
        <f>'MTG RTG September 2019'!A85</f>
        <v>0</v>
      </c>
      <c r="B97" s="655"/>
      <c r="C97" s="656" t="str">
        <f>'MTG RTG September 2019'!C85</f>
        <v>Diema</v>
      </c>
      <c r="D97" s="657" t="str">
        <f>'MTG RTG September 2019'!D85</f>
        <v>Movie</v>
      </c>
      <c r="E97" s="658" t="str">
        <f>'MTG RTG September 2019'!E85</f>
        <v>Sa-Su</v>
      </c>
      <c r="F97" s="659">
        <f>'MTG RTG September 2019'!F85</f>
        <v>0.83333333333333337</v>
      </c>
      <c r="G97" s="658" t="str">
        <f>'MTG RTG September 2019'!G85</f>
        <v>PT</v>
      </c>
      <c r="H97" s="660">
        <f ca="1">SUMIF('MTG RTG September 2019'!$H$3:$M$4,$AA$9,'MTG RTG September 2019'!$H85:$M85)</f>
        <v>0.7</v>
      </c>
      <c r="I97" s="661">
        <f t="shared" ca="1" si="23"/>
        <v>0</v>
      </c>
      <c r="J97" s="662">
        <f t="shared" ca="1" si="24"/>
        <v>0</v>
      </c>
      <c r="K97" s="663">
        <f t="shared" ca="1" si="38"/>
        <v>0</v>
      </c>
      <c r="L97" s="663">
        <f t="shared" ca="1" si="25"/>
        <v>0</v>
      </c>
      <c r="M97" s="665">
        <f t="shared" si="26"/>
        <v>0</v>
      </c>
      <c r="N97" s="665">
        <f t="shared" si="39"/>
        <v>0</v>
      </c>
      <c r="O97" s="665">
        <f t="shared" si="27"/>
        <v>0</v>
      </c>
      <c r="P97" s="665">
        <f t="shared" si="28"/>
        <v>0</v>
      </c>
      <c r="Q97" s="665"/>
      <c r="R97" s="665">
        <f t="shared" si="29"/>
        <v>0</v>
      </c>
      <c r="S97" s="665">
        <f t="shared" si="30"/>
        <v>0</v>
      </c>
      <c r="T97" s="666">
        <f t="shared" ca="1" si="40"/>
        <v>0</v>
      </c>
      <c r="U97" s="667">
        <f t="shared" ca="1" si="31"/>
        <v>0</v>
      </c>
      <c r="V97" s="667">
        <f t="shared" ca="1" si="32"/>
        <v>0</v>
      </c>
      <c r="W97" s="667">
        <f t="shared" ca="1" si="33"/>
        <v>0</v>
      </c>
      <c r="X97" s="667">
        <f t="shared" ca="1" si="34"/>
        <v>0</v>
      </c>
      <c r="Y97" s="667">
        <f t="shared" ca="1" si="35"/>
        <v>0</v>
      </c>
      <c r="Z97" s="667">
        <f t="shared" ca="1" si="36"/>
        <v>0</v>
      </c>
      <c r="AA97" s="668">
        <f t="shared" ca="1" si="37"/>
        <v>0</v>
      </c>
      <c r="AB97" s="669"/>
      <c r="AC97" s="679"/>
      <c r="AD97" s="677"/>
      <c r="AE97" s="677"/>
      <c r="AF97" s="677"/>
      <c r="AG97" s="677"/>
      <c r="AH97" s="678"/>
      <c r="AI97" s="678"/>
      <c r="AJ97" s="677"/>
      <c r="AK97" s="677"/>
      <c r="AL97" s="677"/>
      <c r="AM97" s="677"/>
      <c r="AN97" s="677"/>
      <c r="AO97" s="678"/>
      <c r="AP97" s="678"/>
      <c r="AQ97" s="677"/>
      <c r="AR97" s="677"/>
      <c r="AS97" s="677"/>
      <c r="AT97" s="677"/>
      <c r="AU97" s="677"/>
      <c r="AV97" s="678"/>
      <c r="AW97" s="678"/>
      <c r="AX97" s="677"/>
      <c r="AY97" s="677"/>
      <c r="AZ97" s="677"/>
      <c r="BA97" s="677"/>
      <c r="BB97" s="677"/>
      <c r="BC97" s="678"/>
      <c r="BD97" s="678"/>
      <c r="BE97" s="677"/>
      <c r="BF97" s="677"/>
      <c r="BG97" s="677"/>
      <c r="BH97" s="677"/>
      <c r="BI97" s="677"/>
      <c r="BJ97" s="678"/>
      <c r="BK97" s="678"/>
      <c r="BL97" s="677"/>
      <c r="BM97" s="677"/>
      <c r="BN97" s="677"/>
      <c r="BO97" s="677"/>
      <c r="BP97" s="677"/>
      <c r="BQ97" s="680"/>
      <c r="BR97" s="680"/>
      <c r="BS97" s="677"/>
      <c r="BT97" s="677"/>
      <c r="BU97" s="677"/>
      <c r="BV97" s="677"/>
      <c r="BW97" s="677"/>
      <c r="BX97" s="680"/>
      <c r="BY97" s="680"/>
      <c r="BZ97" s="677"/>
      <c r="CA97" s="677"/>
      <c r="CB97" s="677"/>
      <c r="CC97" s="677"/>
      <c r="CD97" s="677"/>
      <c r="CE97" s="680"/>
      <c r="CF97" s="680"/>
      <c r="CG97" s="677"/>
      <c r="CH97" s="677"/>
      <c r="CI97" s="677"/>
      <c r="CJ97" s="677"/>
      <c r="CK97" s="677"/>
      <c r="CL97" s="680"/>
      <c r="CM97" s="680"/>
    </row>
    <row r="98" spans="1:91" s="676" customFormat="1" hidden="1">
      <c r="A98" s="681">
        <f>'MTG RTG September 2019'!A86</f>
        <v>0</v>
      </c>
      <c r="B98" s="655"/>
      <c r="C98" s="656" t="str">
        <f>'MTG RTG September 2019'!C86</f>
        <v>Diema</v>
      </c>
      <c r="D98" s="657" t="str">
        <f>'MTG RTG September 2019'!D86</f>
        <v>Movie</v>
      </c>
      <c r="E98" s="658" t="str">
        <f>'MTG RTG September 2019'!E86</f>
        <v>Sa-Su</v>
      </c>
      <c r="F98" s="659">
        <f>'MTG RTG September 2019'!F86</f>
        <v>0.91666666666666663</v>
      </c>
      <c r="G98" s="658" t="str">
        <f>'MTG RTG September 2019'!G86</f>
        <v>PT</v>
      </c>
      <c r="H98" s="660">
        <f ca="1">SUMIF('MTG RTG September 2019'!$H$3:$M$4,$AA$9,'MTG RTG September 2019'!$H86:$M86)</f>
        <v>0.7</v>
      </c>
      <c r="I98" s="661">
        <f t="shared" ca="1" si="23"/>
        <v>0</v>
      </c>
      <c r="J98" s="662">
        <f t="shared" ca="1" si="24"/>
        <v>0</v>
      </c>
      <c r="K98" s="663">
        <f t="shared" ca="1" si="38"/>
        <v>0</v>
      </c>
      <c r="L98" s="663">
        <f t="shared" ca="1" si="25"/>
        <v>0</v>
      </c>
      <c r="M98" s="665">
        <f t="shared" si="26"/>
        <v>0</v>
      </c>
      <c r="N98" s="665">
        <f t="shared" si="39"/>
        <v>0</v>
      </c>
      <c r="O98" s="665">
        <f t="shared" si="27"/>
        <v>0</v>
      </c>
      <c r="P98" s="665">
        <f t="shared" si="28"/>
        <v>0</v>
      </c>
      <c r="Q98" s="665"/>
      <c r="R98" s="665">
        <f t="shared" si="29"/>
        <v>0</v>
      </c>
      <c r="S98" s="665">
        <f t="shared" si="30"/>
        <v>0</v>
      </c>
      <c r="T98" s="666">
        <f t="shared" ca="1" si="40"/>
        <v>0</v>
      </c>
      <c r="U98" s="667">
        <f t="shared" ca="1" si="31"/>
        <v>0</v>
      </c>
      <c r="V98" s="667">
        <f t="shared" ca="1" si="32"/>
        <v>0</v>
      </c>
      <c r="W98" s="667">
        <f t="shared" ca="1" si="33"/>
        <v>0</v>
      </c>
      <c r="X98" s="667">
        <f t="shared" ca="1" si="34"/>
        <v>0</v>
      </c>
      <c r="Y98" s="667">
        <f t="shared" ca="1" si="35"/>
        <v>0</v>
      </c>
      <c r="Z98" s="667">
        <f t="shared" ca="1" si="36"/>
        <v>0</v>
      </c>
      <c r="AA98" s="668">
        <f t="shared" ca="1" si="37"/>
        <v>0</v>
      </c>
      <c r="AB98" s="669"/>
      <c r="AC98" s="679"/>
      <c r="AD98" s="677"/>
      <c r="AE98" s="677"/>
      <c r="AF98" s="677"/>
      <c r="AG98" s="677"/>
      <c r="AH98" s="678"/>
      <c r="AI98" s="678"/>
      <c r="AJ98" s="677"/>
      <c r="AK98" s="677"/>
      <c r="AL98" s="677"/>
      <c r="AM98" s="677"/>
      <c r="AN98" s="677"/>
      <c r="AO98" s="678"/>
      <c r="AP98" s="678"/>
      <c r="AQ98" s="677"/>
      <c r="AR98" s="677"/>
      <c r="AS98" s="677"/>
      <c r="AT98" s="677"/>
      <c r="AU98" s="677"/>
      <c r="AV98" s="678"/>
      <c r="AW98" s="678"/>
      <c r="AX98" s="677"/>
      <c r="AY98" s="677"/>
      <c r="AZ98" s="677"/>
      <c r="BA98" s="677"/>
      <c r="BB98" s="677"/>
      <c r="BC98" s="678"/>
      <c r="BD98" s="678"/>
      <c r="BE98" s="677"/>
      <c r="BF98" s="677"/>
      <c r="BG98" s="677"/>
      <c r="BH98" s="677"/>
      <c r="BI98" s="677"/>
      <c r="BJ98" s="678"/>
      <c r="BK98" s="678"/>
      <c r="BL98" s="677"/>
      <c r="BM98" s="677"/>
      <c r="BN98" s="677"/>
      <c r="BO98" s="677"/>
      <c r="BP98" s="677"/>
      <c r="BQ98" s="680"/>
      <c r="BR98" s="680"/>
      <c r="BS98" s="677"/>
      <c r="BT98" s="677"/>
      <c r="BU98" s="677"/>
      <c r="BV98" s="677"/>
      <c r="BW98" s="677"/>
      <c r="BX98" s="680"/>
      <c r="BY98" s="680"/>
      <c r="BZ98" s="677"/>
      <c r="CA98" s="677"/>
      <c r="CB98" s="677"/>
      <c r="CC98" s="677"/>
      <c r="CD98" s="677"/>
      <c r="CE98" s="680"/>
      <c r="CF98" s="680"/>
      <c r="CG98" s="677"/>
      <c r="CH98" s="677"/>
      <c r="CI98" s="677"/>
      <c r="CJ98" s="677"/>
      <c r="CK98" s="677"/>
      <c r="CL98" s="680"/>
      <c r="CM98" s="680"/>
    </row>
    <row r="99" spans="1:91" s="676" customFormat="1" hidden="1">
      <c r="A99" s="654">
        <f>'MTG RTG September 2019'!A87</f>
        <v>0</v>
      </c>
      <c r="B99" s="655"/>
      <c r="C99" s="656" t="str">
        <f>'MTG RTG September 2019'!C87</f>
        <v>Diema</v>
      </c>
      <c r="D99" s="657" t="str">
        <f>'MTG RTG September 2019'!D87</f>
        <v>Erotics</v>
      </c>
      <c r="E99" s="658" t="str">
        <f>'MTG RTG September 2019'!E87</f>
        <v>Sa</v>
      </c>
      <c r="F99" s="659">
        <f>'MTG RTG September 2019'!F87</f>
        <v>0</v>
      </c>
      <c r="G99" s="658" t="str">
        <f>'MTG RTG September 2019'!G87</f>
        <v>NPT</v>
      </c>
      <c r="H99" s="660">
        <f ca="1">SUMIF('MTG RTG September 2019'!$H$3:$M$4,$AA$9,'MTG RTG September 2019'!$H87:$M87)</f>
        <v>0.5</v>
      </c>
      <c r="I99" s="661">
        <f t="shared" ca="1" si="23"/>
        <v>0</v>
      </c>
      <c r="J99" s="662">
        <f t="shared" ca="1" si="24"/>
        <v>0</v>
      </c>
      <c r="K99" s="663">
        <f t="shared" ca="1" si="38"/>
        <v>0</v>
      </c>
      <c r="L99" s="663">
        <f t="shared" ca="1" si="25"/>
        <v>0</v>
      </c>
      <c r="M99" s="665">
        <f t="shared" si="26"/>
        <v>0</v>
      </c>
      <c r="N99" s="665">
        <f t="shared" si="39"/>
        <v>0</v>
      </c>
      <c r="O99" s="665">
        <f t="shared" si="27"/>
        <v>0</v>
      </c>
      <c r="P99" s="665">
        <f t="shared" si="28"/>
        <v>0</v>
      </c>
      <c r="Q99" s="665"/>
      <c r="R99" s="665">
        <f t="shared" si="29"/>
        <v>0</v>
      </c>
      <c r="S99" s="665">
        <f t="shared" si="30"/>
        <v>0</v>
      </c>
      <c r="T99" s="666">
        <f t="shared" ca="1" si="40"/>
        <v>0</v>
      </c>
      <c r="U99" s="667">
        <f t="shared" ca="1" si="31"/>
        <v>0</v>
      </c>
      <c r="V99" s="667">
        <f t="shared" ca="1" si="32"/>
        <v>0</v>
      </c>
      <c r="W99" s="667">
        <f t="shared" ca="1" si="33"/>
        <v>0</v>
      </c>
      <c r="X99" s="667">
        <f t="shared" ca="1" si="34"/>
        <v>0</v>
      </c>
      <c r="Y99" s="667">
        <f t="shared" ca="1" si="35"/>
        <v>0</v>
      </c>
      <c r="Z99" s="667">
        <f t="shared" ca="1" si="36"/>
        <v>0</v>
      </c>
      <c r="AA99" s="668">
        <f t="shared" ca="1" si="37"/>
        <v>0</v>
      </c>
      <c r="AB99" s="669"/>
      <c r="AC99" s="679"/>
      <c r="AD99" s="677"/>
      <c r="AE99" s="677"/>
      <c r="AF99" s="677"/>
      <c r="AG99" s="677"/>
      <c r="AH99" s="678"/>
      <c r="AI99" s="678"/>
      <c r="AJ99" s="677"/>
      <c r="AK99" s="677"/>
      <c r="AL99" s="677"/>
      <c r="AM99" s="677"/>
      <c r="AN99" s="677"/>
      <c r="AO99" s="678"/>
      <c r="AP99" s="678"/>
      <c r="AQ99" s="677"/>
      <c r="AR99" s="677"/>
      <c r="AS99" s="677"/>
      <c r="AT99" s="677"/>
      <c r="AU99" s="677"/>
      <c r="AV99" s="678"/>
      <c r="AW99" s="678"/>
      <c r="AX99" s="677"/>
      <c r="AY99" s="677"/>
      <c r="AZ99" s="677"/>
      <c r="BA99" s="677"/>
      <c r="BB99" s="677"/>
      <c r="BC99" s="678"/>
      <c r="BD99" s="678"/>
      <c r="BE99" s="677"/>
      <c r="BF99" s="677"/>
      <c r="BG99" s="677"/>
      <c r="BH99" s="677"/>
      <c r="BI99" s="677"/>
      <c r="BJ99" s="678"/>
      <c r="BK99" s="678"/>
      <c r="BL99" s="677"/>
      <c r="BM99" s="677"/>
      <c r="BN99" s="677"/>
      <c r="BO99" s="677"/>
      <c r="BP99" s="677"/>
      <c r="BQ99" s="680"/>
      <c r="BR99" s="680"/>
      <c r="BS99" s="677"/>
      <c r="BT99" s="677"/>
      <c r="BU99" s="677"/>
      <c r="BV99" s="677"/>
      <c r="BW99" s="677"/>
      <c r="BX99" s="680"/>
      <c r="BY99" s="680"/>
      <c r="BZ99" s="677"/>
      <c r="CA99" s="677"/>
      <c r="CB99" s="677"/>
      <c r="CC99" s="677"/>
      <c r="CD99" s="677"/>
      <c r="CE99" s="680"/>
      <c r="CF99" s="680"/>
      <c r="CG99" s="677"/>
      <c r="CH99" s="677"/>
      <c r="CI99" s="677"/>
      <c r="CJ99" s="677"/>
      <c r="CK99" s="677"/>
      <c r="CL99" s="680"/>
      <c r="CM99" s="680"/>
    </row>
    <row r="100" spans="1:91" s="676" customFormat="1" hidden="1">
      <c r="A100" s="654">
        <f>'MTG RTG September 2019'!A88</f>
        <v>0</v>
      </c>
      <c r="B100" s="655"/>
      <c r="C100" s="656" t="str">
        <f>'MTG RTG September 2019'!C88</f>
        <v>Diema</v>
      </c>
      <c r="D100" s="657" t="str">
        <f>'MTG RTG September 2019'!D88</f>
        <v>Fraktura</v>
      </c>
      <c r="E100" s="658" t="str">
        <f>'MTG RTG September 2019'!E88</f>
        <v>Su</v>
      </c>
      <c r="F100" s="659">
        <f>'MTG RTG September 2019'!F88</f>
        <v>0</v>
      </c>
      <c r="G100" s="658" t="str">
        <f>'MTG RTG September 2019'!G88</f>
        <v>NPT</v>
      </c>
      <c r="H100" s="660">
        <f ca="1">SUMIF('MTG RTG September 2019'!$H$3:$M$4,$AA$9,'MTG RTG September 2019'!$H88:$M88)</f>
        <v>0.1</v>
      </c>
      <c r="I100" s="661">
        <f t="shared" ca="1" si="23"/>
        <v>0</v>
      </c>
      <c r="J100" s="662">
        <f t="shared" ca="1" si="24"/>
        <v>0</v>
      </c>
      <c r="K100" s="663">
        <f t="shared" ca="1" si="38"/>
        <v>0</v>
      </c>
      <c r="L100" s="663">
        <f t="shared" ca="1" si="25"/>
        <v>0</v>
      </c>
      <c r="M100" s="665">
        <f t="shared" si="26"/>
        <v>0</v>
      </c>
      <c r="N100" s="665">
        <f t="shared" si="39"/>
        <v>0</v>
      </c>
      <c r="O100" s="665">
        <f t="shared" si="27"/>
        <v>0</v>
      </c>
      <c r="P100" s="665">
        <f t="shared" si="28"/>
        <v>0</v>
      </c>
      <c r="Q100" s="665"/>
      <c r="R100" s="665">
        <f t="shared" si="29"/>
        <v>0</v>
      </c>
      <c r="S100" s="665">
        <f t="shared" si="30"/>
        <v>0</v>
      </c>
      <c r="T100" s="666">
        <f t="shared" ca="1" si="40"/>
        <v>0</v>
      </c>
      <c r="U100" s="667">
        <f t="shared" ca="1" si="31"/>
        <v>0</v>
      </c>
      <c r="V100" s="667">
        <f t="shared" ca="1" si="32"/>
        <v>0</v>
      </c>
      <c r="W100" s="667">
        <f t="shared" ca="1" si="33"/>
        <v>0</v>
      </c>
      <c r="X100" s="667">
        <f t="shared" ca="1" si="34"/>
        <v>0</v>
      </c>
      <c r="Y100" s="667">
        <f t="shared" ca="1" si="35"/>
        <v>0</v>
      </c>
      <c r="Z100" s="667">
        <f t="shared" ca="1" si="36"/>
        <v>0</v>
      </c>
      <c r="AA100" s="668">
        <f t="shared" ca="1" si="37"/>
        <v>0</v>
      </c>
      <c r="AB100" s="669"/>
      <c r="AC100" s="679"/>
      <c r="AD100" s="677"/>
      <c r="AE100" s="677"/>
      <c r="AF100" s="677"/>
      <c r="AG100" s="677"/>
      <c r="AH100" s="678"/>
      <c r="AI100" s="678"/>
      <c r="AJ100" s="677"/>
      <c r="AK100" s="677"/>
      <c r="AL100" s="677"/>
      <c r="AM100" s="677"/>
      <c r="AN100" s="677"/>
      <c r="AO100" s="678"/>
      <c r="AP100" s="678"/>
      <c r="AQ100" s="677"/>
      <c r="AR100" s="677"/>
      <c r="AS100" s="677"/>
      <c r="AT100" s="677"/>
      <c r="AU100" s="677"/>
      <c r="AV100" s="678"/>
      <c r="AW100" s="678"/>
      <c r="AX100" s="677"/>
      <c r="AY100" s="677"/>
      <c r="AZ100" s="677"/>
      <c r="BA100" s="677"/>
      <c r="BB100" s="677"/>
      <c r="BC100" s="678"/>
      <c r="BD100" s="678"/>
      <c r="BE100" s="677"/>
      <c r="BF100" s="677"/>
      <c r="BG100" s="677"/>
      <c r="BH100" s="677"/>
      <c r="BI100" s="677"/>
      <c r="BJ100" s="678"/>
      <c r="BK100" s="678"/>
      <c r="BL100" s="677"/>
      <c r="BM100" s="677"/>
      <c r="BN100" s="677"/>
      <c r="BO100" s="677"/>
      <c r="BP100" s="677"/>
      <c r="BQ100" s="680"/>
      <c r="BR100" s="680"/>
      <c r="BS100" s="677"/>
      <c r="BT100" s="677"/>
      <c r="BU100" s="677"/>
      <c r="BV100" s="677"/>
      <c r="BW100" s="677"/>
      <c r="BX100" s="680"/>
      <c r="BY100" s="680"/>
      <c r="BZ100" s="677"/>
      <c r="CA100" s="677"/>
      <c r="CB100" s="677"/>
      <c r="CC100" s="677"/>
      <c r="CD100" s="677"/>
      <c r="CE100" s="680"/>
      <c r="CF100" s="680"/>
      <c r="CG100" s="677"/>
      <c r="CH100" s="677"/>
      <c r="CI100" s="677"/>
      <c r="CJ100" s="677"/>
      <c r="CK100" s="677"/>
      <c r="CL100" s="680"/>
      <c r="CM100" s="680"/>
    </row>
    <row r="101" spans="1:91" s="676" customFormat="1" hidden="1">
      <c r="A101" s="654">
        <f>'MTG RTG September 2019'!A89</f>
        <v>0</v>
      </c>
      <c r="B101" s="655"/>
      <c r="C101" s="656" t="str">
        <f>'MTG RTG September 2019'!C89</f>
        <v>Diema Family</v>
      </c>
      <c r="D101" s="657" t="str">
        <f>'MTG RTG September 2019'!D89</f>
        <v>Forgive me (FRR)</v>
      </c>
      <c r="E101" s="658" t="str">
        <f>'MTG RTG September 2019'!E89</f>
        <v>Mo-Fr</v>
      </c>
      <c r="F101" s="659">
        <f>'MTG RTG September 2019'!F89</f>
        <v>0.25</v>
      </c>
      <c r="G101" s="658" t="str">
        <f>'MTG RTG September 2019'!G89</f>
        <v>NPT</v>
      </c>
      <c r="H101" s="660">
        <f ca="1">SUMIF('MTG RTG September 2019'!$H$3:$M$4,$AA$9,'MTG RTG September 2019'!$H89:$M89)</f>
        <v>0.1</v>
      </c>
      <c r="I101" s="661">
        <f t="shared" ca="1" si="23"/>
        <v>0</v>
      </c>
      <c r="J101" s="662">
        <f t="shared" ca="1" si="24"/>
        <v>0</v>
      </c>
      <c r="K101" s="663">
        <f t="shared" ca="1" si="38"/>
        <v>0</v>
      </c>
      <c r="L101" s="663">
        <f t="shared" ca="1" si="25"/>
        <v>0</v>
      </c>
      <c r="M101" s="665">
        <f t="shared" si="26"/>
        <v>0</v>
      </c>
      <c r="N101" s="665">
        <f t="shared" si="39"/>
        <v>0</v>
      </c>
      <c r="O101" s="665">
        <f t="shared" si="27"/>
        <v>0</v>
      </c>
      <c r="P101" s="665">
        <f t="shared" si="28"/>
        <v>0</v>
      </c>
      <c r="Q101" s="665"/>
      <c r="R101" s="665">
        <f t="shared" si="29"/>
        <v>0</v>
      </c>
      <c r="S101" s="665">
        <f t="shared" si="30"/>
        <v>0</v>
      </c>
      <c r="T101" s="666">
        <f t="shared" ca="1" si="40"/>
        <v>0</v>
      </c>
      <c r="U101" s="667">
        <f t="shared" ca="1" si="31"/>
        <v>0</v>
      </c>
      <c r="V101" s="667">
        <f t="shared" ca="1" si="32"/>
        <v>0</v>
      </c>
      <c r="W101" s="667">
        <f t="shared" ca="1" si="33"/>
        <v>0</v>
      </c>
      <c r="X101" s="667">
        <f t="shared" ca="1" si="34"/>
        <v>0</v>
      </c>
      <c r="Y101" s="667">
        <f t="shared" ca="1" si="35"/>
        <v>0</v>
      </c>
      <c r="Z101" s="667">
        <f t="shared" ca="1" si="36"/>
        <v>0</v>
      </c>
      <c r="AA101" s="668">
        <f t="shared" ca="1" si="37"/>
        <v>0</v>
      </c>
      <c r="AB101" s="669"/>
      <c r="AC101" s="679"/>
      <c r="AD101" s="677"/>
      <c r="AE101" s="677"/>
      <c r="AF101" s="677"/>
      <c r="AG101" s="677"/>
      <c r="AH101" s="678"/>
      <c r="AI101" s="678"/>
      <c r="AJ101" s="677"/>
      <c r="AK101" s="677"/>
      <c r="AL101" s="677"/>
      <c r="AM101" s="677"/>
      <c r="AN101" s="677"/>
      <c r="AO101" s="678"/>
      <c r="AP101" s="678"/>
      <c r="AQ101" s="677"/>
      <c r="AR101" s="677"/>
      <c r="AS101" s="677"/>
      <c r="AT101" s="677"/>
      <c r="AU101" s="677"/>
      <c r="AV101" s="678"/>
      <c r="AW101" s="678"/>
      <c r="AX101" s="677"/>
      <c r="AY101" s="677"/>
      <c r="AZ101" s="677"/>
      <c r="BA101" s="677"/>
      <c r="BB101" s="677"/>
      <c r="BC101" s="678"/>
      <c r="BD101" s="678"/>
      <c r="BE101" s="677"/>
      <c r="BF101" s="677"/>
      <c r="BG101" s="677"/>
      <c r="BH101" s="677"/>
      <c r="BI101" s="677"/>
      <c r="BJ101" s="678"/>
      <c r="BK101" s="678"/>
      <c r="BL101" s="677"/>
      <c r="BM101" s="677"/>
      <c r="BN101" s="677"/>
      <c r="BO101" s="677"/>
      <c r="BP101" s="677"/>
      <c r="BQ101" s="680"/>
      <c r="BR101" s="680"/>
      <c r="BS101" s="677"/>
      <c r="BT101" s="677"/>
      <c r="BU101" s="677"/>
      <c r="BV101" s="677"/>
      <c r="BW101" s="677"/>
      <c r="BX101" s="680"/>
      <c r="BY101" s="680"/>
      <c r="BZ101" s="677"/>
      <c r="CA101" s="677"/>
      <c r="CB101" s="677"/>
      <c r="CC101" s="677"/>
      <c r="CD101" s="677"/>
      <c r="CE101" s="680"/>
      <c r="CF101" s="680"/>
      <c r="CG101" s="677"/>
      <c r="CH101" s="677"/>
      <c r="CI101" s="677"/>
      <c r="CJ101" s="677"/>
      <c r="CK101" s="677"/>
      <c r="CL101" s="680"/>
      <c r="CM101" s="680"/>
    </row>
    <row r="102" spans="1:91" s="676" customFormat="1" hidden="1">
      <c r="A102" s="654">
        <f>'MTG RTG September 2019'!A90</f>
        <v>0</v>
      </c>
      <c r="B102" s="655"/>
      <c r="C102" s="656" t="str">
        <f>'MTG RTG September 2019'!C90</f>
        <v>Diema Family</v>
      </c>
      <c r="D102" s="657" t="str">
        <f>'MTG RTG September 2019'!D90</f>
        <v>Snowdrop</v>
      </c>
      <c r="E102" s="658" t="str">
        <f>'MTG RTG September 2019'!E90</f>
        <v>Mo-Fr</v>
      </c>
      <c r="F102" s="659">
        <f>'MTG RTG September 2019'!F90</f>
        <v>0.29166666666666669</v>
      </c>
      <c r="G102" s="658" t="str">
        <f>'MTG RTG September 2019'!G90</f>
        <v>NPT</v>
      </c>
      <c r="H102" s="660">
        <f ca="1">SUMIF('MTG RTG September 2019'!$H$3:$M$4,$AA$9,'MTG RTG September 2019'!$H90:$M90)</f>
        <v>0.1</v>
      </c>
      <c r="I102" s="661">
        <f t="shared" ca="1" si="23"/>
        <v>0</v>
      </c>
      <c r="J102" s="662">
        <f t="shared" ca="1" si="24"/>
        <v>0</v>
      </c>
      <c r="K102" s="663">
        <f t="shared" ca="1" si="38"/>
        <v>0</v>
      </c>
      <c r="L102" s="663">
        <f t="shared" ca="1" si="25"/>
        <v>0</v>
      </c>
      <c r="M102" s="665">
        <f t="shared" si="26"/>
        <v>0</v>
      </c>
      <c r="N102" s="665">
        <f t="shared" si="39"/>
        <v>0</v>
      </c>
      <c r="O102" s="665">
        <f t="shared" si="27"/>
        <v>0</v>
      </c>
      <c r="P102" s="665">
        <f t="shared" si="28"/>
        <v>0</v>
      </c>
      <c r="Q102" s="665"/>
      <c r="R102" s="665">
        <f t="shared" si="29"/>
        <v>0</v>
      </c>
      <c r="S102" s="665">
        <f t="shared" si="30"/>
        <v>0</v>
      </c>
      <c r="T102" s="666">
        <f t="shared" ca="1" si="40"/>
        <v>0</v>
      </c>
      <c r="U102" s="667">
        <f t="shared" ca="1" si="31"/>
        <v>0</v>
      </c>
      <c r="V102" s="667">
        <f t="shared" ca="1" si="32"/>
        <v>0</v>
      </c>
      <c r="W102" s="667">
        <f t="shared" ca="1" si="33"/>
        <v>0</v>
      </c>
      <c r="X102" s="667">
        <f t="shared" ca="1" si="34"/>
        <v>0</v>
      </c>
      <c r="Y102" s="667">
        <f t="shared" ca="1" si="35"/>
        <v>0</v>
      </c>
      <c r="Z102" s="667">
        <f t="shared" ca="1" si="36"/>
        <v>0</v>
      </c>
      <c r="AA102" s="668">
        <f t="shared" ca="1" si="37"/>
        <v>0</v>
      </c>
      <c r="AB102" s="669"/>
      <c r="AC102" s="679"/>
      <c r="AD102" s="677"/>
      <c r="AE102" s="677"/>
      <c r="AF102" s="677"/>
      <c r="AG102" s="677"/>
      <c r="AH102" s="678"/>
      <c r="AI102" s="678"/>
      <c r="AJ102" s="677"/>
      <c r="AK102" s="677"/>
      <c r="AL102" s="677"/>
      <c r="AM102" s="677"/>
      <c r="AN102" s="677"/>
      <c r="AO102" s="678"/>
      <c r="AP102" s="678"/>
      <c r="AQ102" s="677"/>
      <c r="AR102" s="677"/>
      <c r="AS102" s="677"/>
      <c r="AT102" s="677"/>
      <c r="AU102" s="677"/>
      <c r="AV102" s="678"/>
      <c r="AW102" s="678"/>
      <c r="AX102" s="677"/>
      <c r="AY102" s="677"/>
      <c r="AZ102" s="677"/>
      <c r="BA102" s="677"/>
      <c r="BB102" s="677"/>
      <c r="BC102" s="678"/>
      <c r="BD102" s="678"/>
      <c r="BE102" s="677"/>
      <c r="BF102" s="677"/>
      <c r="BG102" s="677"/>
      <c r="BH102" s="677"/>
      <c r="BI102" s="677"/>
      <c r="BJ102" s="678"/>
      <c r="BK102" s="678"/>
      <c r="BL102" s="677"/>
      <c r="BM102" s="677"/>
      <c r="BN102" s="677"/>
      <c r="BO102" s="677"/>
      <c r="BP102" s="677"/>
      <c r="BQ102" s="680"/>
      <c r="BR102" s="680"/>
      <c r="BS102" s="677"/>
      <c r="BT102" s="677"/>
      <c r="BU102" s="677"/>
      <c r="BV102" s="677"/>
      <c r="BW102" s="677"/>
      <c r="BX102" s="680"/>
      <c r="BY102" s="680"/>
      <c r="BZ102" s="677"/>
      <c r="CA102" s="677"/>
      <c r="CB102" s="677"/>
      <c r="CC102" s="677"/>
      <c r="CD102" s="677"/>
      <c r="CE102" s="680"/>
      <c r="CF102" s="680"/>
      <c r="CG102" s="677"/>
      <c r="CH102" s="677"/>
      <c r="CI102" s="677"/>
      <c r="CJ102" s="677"/>
      <c r="CK102" s="677"/>
      <c r="CL102" s="680"/>
      <c r="CM102" s="680"/>
    </row>
    <row r="103" spans="1:91" s="676" customFormat="1" hidden="1">
      <c r="A103" s="654" t="str">
        <f>'MTG RTG September 2019'!A91</f>
        <v>From 26.09.2019 The white slave</v>
      </c>
      <c r="B103" s="655"/>
      <c r="C103" s="656" t="str">
        <f>'MTG RTG September 2019'!C91</f>
        <v>Diema Family</v>
      </c>
      <c r="D103" s="657" t="str">
        <f>'MTG RTG September 2019'!D91</f>
        <v>Devious Maids (FRR)</v>
      </c>
      <c r="E103" s="658" t="str">
        <f>'MTG RTG September 2019'!E91</f>
        <v>Mo-Fr</v>
      </c>
      <c r="F103" s="659">
        <f>'MTG RTG September 2019'!F91</f>
        <v>0.34027777777777773</v>
      </c>
      <c r="G103" s="658" t="str">
        <f>'MTG RTG September 2019'!G91</f>
        <v>NPT</v>
      </c>
      <c r="H103" s="660">
        <f ca="1">SUMIF('MTG RTG September 2019'!$H$3:$M$4,$AA$9,'MTG RTG September 2019'!$H91:$M91)</f>
        <v>0.1</v>
      </c>
      <c r="I103" s="661">
        <f t="shared" ca="1" si="23"/>
        <v>0</v>
      </c>
      <c r="J103" s="662">
        <f t="shared" ca="1" si="24"/>
        <v>0</v>
      </c>
      <c r="K103" s="663">
        <f t="shared" ca="1" si="38"/>
        <v>0</v>
      </c>
      <c r="L103" s="663">
        <f t="shared" ca="1" si="25"/>
        <v>0</v>
      </c>
      <c r="M103" s="665">
        <f t="shared" si="26"/>
        <v>0</v>
      </c>
      <c r="N103" s="665">
        <f t="shared" si="39"/>
        <v>0</v>
      </c>
      <c r="O103" s="665">
        <f t="shared" si="27"/>
        <v>0</v>
      </c>
      <c r="P103" s="665">
        <f t="shared" si="28"/>
        <v>0</v>
      </c>
      <c r="Q103" s="665"/>
      <c r="R103" s="665">
        <f t="shared" si="29"/>
        <v>0</v>
      </c>
      <c r="S103" s="665">
        <f t="shared" si="30"/>
        <v>0</v>
      </c>
      <c r="T103" s="666">
        <f t="shared" ca="1" si="40"/>
        <v>0</v>
      </c>
      <c r="U103" s="667">
        <f t="shared" ca="1" si="31"/>
        <v>0</v>
      </c>
      <c r="V103" s="667">
        <f t="shared" ca="1" si="32"/>
        <v>0</v>
      </c>
      <c r="W103" s="667">
        <f t="shared" ca="1" si="33"/>
        <v>0</v>
      </c>
      <c r="X103" s="667">
        <f t="shared" ca="1" si="34"/>
        <v>0</v>
      </c>
      <c r="Y103" s="667">
        <f t="shared" ca="1" si="35"/>
        <v>0</v>
      </c>
      <c r="Z103" s="667">
        <f t="shared" ca="1" si="36"/>
        <v>0</v>
      </c>
      <c r="AA103" s="668">
        <f t="shared" ca="1" si="37"/>
        <v>0</v>
      </c>
      <c r="AB103" s="669"/>
      <c r="AC103" s="679"/>
      <c r="AD103" s="677"/>
      <c r="AE103" s="677"/>
      <c r="AF103" s="677"/>
      <c r="AG103" s="677"/>
      <c r="AH103" s="678"/>
      <c r="AI103" s="678"/>
      <c r="AJ103" s="677"/>
      <c r="AK103" s="677"/>
      <c r="AL103" s="677"/>
      <c r="AM103" s="677"/>
      <c r="AN103" s="677"/>
      <c r="AO103" s="678"/>
      <c r="AP103" s="678"/>
      <c r="AQ103" s="677"/>
      <c r="AR103" s="677"/>
      <c r="AS103" s="677"/>
      <c r="AT103" s="677"/>
      <c r="AU103" s="677"/>
      <c r="AV103" s="678"/>
      <c r="AW103" s="678"/>
      <c r="AX103" s="677"/>
      <c r="AY103" s="677"/>
      <c r="AZ103" s="677"/>
      <c r="BA103" s="677"/>
      <c r="BB103" s="677"/>
      <c r="BC103" s="678"/>
      <c r="BD103" s="678"/>
      <c r="BE103" s="677"/>
      <c r="BF103" s="677"/>
      <c r="BG103" s="677"/>
      <c r="BH103" s="677"/>
      <c r="BI103" s="677"/>
      <c r="BJ103" s="678"/>
      <c r="BK103" s="678"/>
      <c r="BL103" s="677"/>
      <c r="BM103" s="677"/>
      <c r="BN103" s="677"/>
      <c r="BO103" s="677"/>
      <c r="BP103" s="677"/>
      <c r="BQ103" s="680"/>
      <c r="BR103" s="680"/>
      <c r="BS103" s="677"/>
      <c r="BT103" s="677"/>
      <c r="BU103" s="677"/>
      <c r="BV103" s="677"/>
      <c r="BW103" s="677"/>
      <c r="BX103" s="680"/>
      <c r="BY103" s="680"/>
      <c r="BZ103" s="677"/>
      <c r="CA103" s="677"/>
      <c r="CB103" s="677"/>
      <c r="CC103" s="677"/>
      <c r="CD103" s="677"/>
      <c r="CE103" s="680"/>
      <c r="CF103" s="680"/>
      <c r="CG103" s="677"/>
      <c r="CH103" s="677"/>
      <c r="CI103" s="677"/>
      <c r="CJ103" s="677"/>
      <c r="CK103" s="677"/>
      <c r="CL103" s="680"/>
      <c r="CM103" s="680"/>
    </row>
    <row r="104" spans="1:91" s="676" customFormat="1" hidden="1">
      <c r="A104" s="654">
        <f>'MTG RTG September 2019'!A92</f>
        <v>0</v>
      </c>
      <c r="B104" s="655"/>
      <c r="C104" s="656" t="str">
        <f>'MTG RTG September 2019'!C92</f>
        <v>Diema Family</v>
      </c>
      <c r="D104" s="657" t="str">
        <f>'MTG RTG September 2019'!D92</f>
        <v>Prisoner of love (FRR)</v>
      </c>
      <c r="E104" s="658" t="str">
        <f>'MTG RTG September 2019'!E92</f>
        <v>Mo-Fr</v>
      </c>
      <c r="F104" s="659">
        <f>'MTG RTG September 2019'!F92</f>
        <v>0.39583333333333331</v>
      </c>
      <c r="G104" s="658" t="str">
        <f>'MTG RTG September 2019'!G92</f>
        <v>NPT</v>
      </c>
      <c r="H104" s="660">
        <f ca="1">SUMIF('MTG RTG September 2019'!$H$3:$M$4,$AA$9,'MTG RTG September 2019'!$H92:$M92)</f>
        <v>0.1</v>
      </c>
      <c r="I104" s="661">
        <f t="shared" ca="1" si="23"/>
        <v>0</v>
      </c>
      <c r="J104" s="662">
        <f t="shared" ca="1" si="24"/>
        <v>0</v>
      </c>
      <c r="K104" s="663">
        <f t="shared" ca="1" si="38"/>
        <v>0</v>
      </c>
      <c r="L104" s="663">
        <f t="shared" ca="1" si="25"/>
        <v>0</v>
      </c>
      <c r="M104" s="665">
        <f t="shared" si="26"/>
        <v>0</v>
      </c>
      <c r="N104" s="665">
        <f t="shared" si="39"/>
        <v>0</v>
      </c>
      <c r="O104" s="665">
        <f t="shared" si="27"/>
        <v>0</v>
      </c>
      <c r="P104" s="665">
        <f t="shared" si="28"/>
        <v>0</v>
      </c>
      <c r="Q104" s="665"/>
      <c r="R104" s="665">
        <f t="shared" si="29"/>
        <v>0</v>
      </c>
      <c r="S104" s="665">
        <f t="shared" si="30"/>
        <v>0</v>
      </c>
      <c r="T104" s="666">
        <f t="shared" ca="1" si="40"/>
        <v>0</v>
      </c>
      <c r="U104" s="667">
        <f t="shared" ca="1" si="31"/>
        <v>0</v>
      </c>
      <c r="V104" s="667">
        <f t="shared" ca="1" si="32"/>
        <v>0</v>
      </c>
      <c r="W104" s="667">
        <f t="shared" ca="1" si="33"/>
        <v>0</v>
      </c>
      <c r="X104" s="667">
        <f t="shared" ca="1" si="34"/>
        <v>0</v>
      </c>
      <c r="Y104" s="667">
        <f t="shared" ca="1" si="35"/>
        <v>0</v>
      </c>
      <c r="Z104" s="667">
        <f t="shared" ca="1" si="36"/>
        <v>0</v>
      </c>
      <c r="AA104" s="668">
        <f t="shared" ca="1" si="37"/>
        <v>0</v>
      </c>
      <c r="AB104" s="669"/>
      <c r="AC104" s="679"/>
      <c r="AD104" s="677"/>
      <c r="AE104" s="677"/>
      <c r="AF104" s="677"/>
      <c r="AG104" s="677"/>
      <c r="AH104" s="678"/>
      <c r="AI104" s="678"/>
      <c r="AJ104" s="677"/>
      <c r="AK104" s="677"/>
      <c r="AL104" s="677"/>
      <c r="AM104" s="677"/>
      <c r="AN104" s="677"/>
      <c r="AO104" s="678"/>
      <c r="AP104" s="678"/>
      <c r="AQ104" s="677"/>
      <c r="AR104" s="677"/>
      <c r="AS104" s="677"/>
      <c r="AT104" s="677"/>
      <c r="AU104" s="677"/>
      <c r="AV104" s="678"/>
      <c r="AW104" s="678"/>
      <c r="AX104" s="677"/>
      <c r="AY104" s="677"/>
      <c r="AZ104" s="677"/>
      <c r="BA104" s="677"/>
      <c r="BB104" s="677"/>
      <c r="BC104" s="678"/>
      <c r="BD104" s="678"/>
      <c r="BE104" s="677"/>
      <c r="BF104" s="677"/>
      <c r="BG104" s="677"/>
      <c r="BH104" s="677"/>
      <c r="BI104" s="677"/>
      <c r="BJ104" s="678"/>
      <c r="BK104" s="678"/>
      <c r="BL104" s="677"/>
      <c r="BM104" s="677"/>
      <c r="BN104" s="677"/>
      <c r="BO104" s="677"/>
      <c r="BP104" s="677"/>
      <c r="BQ104" s="680"/>
      <c r="BR104" s="680"/>
      <c r="BS104" s="677"/>
      <c r="BT104" s="677"/>
      <c r="BU104" s="677"/>
      <c r="BV104" s="677"/>
      <c r="BW104" s="677"/>
      <c r="BX104" s="680"/>
      <c r="BY104" s="680"/>
      <c r="BZ104" s="677"/>
      <c r="CA104" s="677"/>
      <c r="CB104" s="677"/>
      <c r="CC104" s="677"/>
      <c r="CD104" s="677"/>
      <c r="CE104" s="680"/>
      <c r="CF104" s="680"/>
      <c r="CG104" s="677"/>
      <c r="CH104" s="677"/>
      <c r="CI104" s="677"/>
      <c r="CJ104" s="677"/>
      <c r="CK104" s="677"/>
      <c r="CL104" s="680"/>
      <c r="CM104" s="680"/>
    </row>
    <row r="105" spans="1:91" s="676" customFormat="1" hidden="1">
      <c r="A105" s="654">
        <f>'MTG RTG September 2019'!A93</f>
        <v>0</v>
      </c>
      <c r="B105" s="655"/>
      <c r="C105" s="656" t="str">
        <f>'MTG RTG September 2019'!C93</f>
        <v>Diema Family</v>
      </c>
      <c r="D105" s="657" t="str">
        <f>'MTG RTG September 2019'!D93</f>
        <v>Saraswatichandra (FRR)</v>
      </c>
      <c r="E105" s="658" t="str">
        <f>'MTG RTG September 2019'!E93</f>
        <v>Mo-Fr</v>
      </c>
      <c r="F105" s="659">
        <f>'MTG RTG September 2019'!F93</f>
        <v>0.45833333333333331</v>
      </c>
      <c r="G105" s="658" t="str">
        <f>'MTG RTG September 2019'!G93</f>
        <v>NPT</v>
      </c>
      <c r="H105" s="660">
        <f ca="1">SUMIF('MTG RTG September 2019'!$H$3:$M$4,$AA$9,'MTG RTG September 2019'!$H93:$M93)</f>
        <v>0.2</v>
      </c>
      <c r="I105" s="661">
        <f t="shared" ca="1" si="23"/>
        <v>0</v>
      </c>
      <c r="J105" s="662">
        <f t="shared" ca="1" si="24"/>
        <v>0</v>
      </c>
      <c r="K105" s="663">
        <f t="shared" ca="1" si="38"/>
        <v>0</v>
      </c>
      <c r="L105" s="663">
        <f t="shared" ca="1" si="25"/>
        <v>0</v>
      </c>
      <c r="M105" s="665">
        <f t="shared" si="26"/>
        <v>0</v>
      </c>
      <c r="N105" s="665">
        <f t="shared" si="39"/>
        <v>0</v>
      </c>
      <c r="O105" s="665">
        <f t="shared" si="27"/>
        <v>0</v>
      </c>
      <c r="P105" s="665">
        <f t="shared" si="28"/>
        <v>0</v>
      </c>
      <c r="Q105" s="665"/>
      <c r="R105" s="665">
        <f t="shared" si="29"/>
        <v>0</v>
      </c>
      <c r="S105" s="665">
        <f t="shared" si="30"/>
        <v>0</v>
      </c>
      <c r="T105" s="666">
        <f t="shared" ca="1" si="40"/>
        <v>0</v>
      </c>
      <c r="U105" s="667">
        <f t="shared" ca="1" si="31"/>
        <v>0</v>
      </c>
      <c r="V105" s="667">
        <f t="shared" ca="1" si="32"/>
        <v>0</v>
      </c>
      <c r="W105" s="667">
        <f t="shared" ca="1" si="33"/>
        <v>0</v>
      </c>
      <c r="X105" s="667">
        <f t="shared" ca="1" si="34"/>
        <v>0</v>
      </c>
      <c r="Y105" s="667">
        <f t="shared" ca="1" si="35"/>
        <v>0</v>
      </c>
      <c r="Z105" s="667">
        <f t="shared" ca="1" si="36"/>
        <v>0</v>
      </c>
      <c r="AA105" s="668">
        <f t="shared" ca="1" si="37"/>
        <v>0</v>
      </c>
      <c r="AB105" s="669"/>
      <c r="AC105" s="679"/>
      <c r="AD105" s="677"/>
      <c r="AE105" s="677"/>
      <c r="AF105" s="677"/>
      <c r="AG105" s="677"/>
      <c r="AH105" s="678"/>
      <c r="AI105" s="678"/>
      <c r="AJ105" s="677"/>
      <c r="AK105" s="677"/>
      <c r="AL105" s="677"/>
      <c r="AM105" s="677"/>
      <c r="AN105" s="677"/>
      <c r="AO105" s="678"/>
      <c r="AP105" s="678"/>
      <c r="AQ105" s="677"/>
      <c r="AR105" s="677"/>
      <c r="AS105" s="677"/>
      <c r="AT105" s="677"/>
      <c r="AU105" s="677"/>
      <c r="AV105" s="678"/>
      <c r="AW105" s="678"/>
      <c r="AX105" s="677"/>
      <c r="AY105" s="677"/>
      <c r="AZ105" s="677"/>
      <c r="BA105" s="677"/>
      <c r="BB105" s="677"/>
      <c r="BC105" s="678"/>
      <c r="BD105" s="678"/>
      <c r="BE105" s="677"/>
      <c r="BF105" s="677"/>
      <c r="BG105" s="677"/>
      <c r="BH105" s="677"/>
      <c r="BI105" s="677"/>
      <c r="BJ105" s="678"/>
      <c r="BK105" s="678"/>
      <c r="BL105" s="677"/>
      <c r="BM105" s="677"/>
      <c r="BN105" s="677"/>
      <c r="BO105" s="677"/>
      <c r="BP105" s="677"/>
      <c r="BQ105" s="680"/>
      <c r="BR105" s="680"/>
      <c r="BS105" s="677"/>
      <c r="BT105" s="677"/>
      <c r="BU105" s="677"/>
      <c r="BV105" s="677"/>
      <c r="BW105" s="677"/>
      <c r="BX105" s="680"/>
      <c r="BY105" s="680"/>
      <c r="BZ105" s="677"/>
      <c r="CA105" s="677"/>
      <c r="CB105" s="677"/>
      <c r="CC105" s="677"/>
      <c r="CD105" s="677"/>
      <c r="CE105" s="680"/>
      <c r="CF105" s="680"/>
      <c r="CG105" s="677"/>
      <c r="CH105" s="677"/>
      <c r="CI105" s="677"/>
      <c r="CJ105" s="677"/>
      <c r="CK105" s="677"/>
      <c r="CL105" s="680"/>
      <c r="CM105" s="680"/>
    </row>
    <row r="106" spans="1:91" s="676" customFormat="1" ht="14.25" hidden="1" customHeight="1">
      <c r="A106" s="654">
        <f>'MTG RTG September 2019'!A94</f>
        <v>0</v>
      </c>
      <c r="B106" s="655"/>
      <c r="C106" s="656" t="str">
        <f>'MTG RTG September 2019'!C94</f>
        <v>Diema Family</v>
      </c>
      <c r="D106" s="657" t="str">
        <f>'MTG RTG September 2019'!D94</f>
        <v>Piyaa Albela (FRR)</v>
      </c>
      <c r="E106" s="658" t="str">
        <f>'MTG RTG September 2019'!E94</f>
        <v>Mo-Fr</v>
      </c>
      <c r="F106" s="659">
        <f>'MTG RTG September 2019'!F94</f>
        <v>0.5</v>
      </c>
      <c r="G106" s="658" t="str">
        <f>'MTG RTG September 2019'!G94</f>
        <v>NPT</v>
      </c>
      <c r="H106" s="660">
        <f ca="1">SUMIF('MTG RTG September 2019'!$H$3:$M$4,$AA$9,'MTG RTG September 2019'!$H94:$M94)</f>
        <v>0.1</v>
      </c>
      <c r="I106" s="661">
        <f t="shared" ca="1" si="23"/>
        <v>0</v>
      </c>
      <c r="J106" s="662">
        <f t="shared" ca="1" si="24"/>
        <v>0</v>
      </c>
      <c r="K106" s="663">
        <f t="shared" ca="1" si="38"/>
        <v>0</v>
      </c>
      <c r="L106" s="663">
        <f t="shared" ca="1" si="25"/>
        <v>0</v>
      </c>
      <c r="M106" s="665">
        <f t="shared" si="26"/>
        <v>0</v>
      </c>
      <c r="N106" s="665">
        <f t="shared" si="39"/>
        <v>0</v>
      </c>
      <c r="O106" s="665">
        <f t="shared" si="27"/>
        <v>0</v>
      </c>
      <c r="P106" s="665">
        <f t="shared" si="28"/>
        <v>0</v>
      </c>
      <c r="Q106" s="665"/>
      <c r="R106" s="665">
        <f t="shared" si="29"/>
        <v>0</v>
      </c>
      <c r="S106" s="665">
        <f t="shared" si="30"/>
        <v>0</v>
      </c>
      <c r="T106" s="666">
        <f t="shared" ca="1" si="40"/>
        <v>0</v>
      </c>
      <c r="U106" s="667">
        <f t="shared" ca="1" si="31"/>
        <v>0</v>
      </c>
      <c r="V106" s="667">
        <f t="shared" ca="1" si="32"/>
        <v>0</v>
      </c>
      <c r="W106" s="667">
        <f t="shared" ca="1" si="33"/>
        <v>0</v>
      </c>
      <c r="X106" s="667">
        <f t="shared" ca="1" si="34"/>
        <v>0</v>
      </c>
      <c r="Y106" s="667">
        <f t="shared" ca="1" si="35"/>
        <v>0</v>
      </c>
      <c r="Z106" s="667">
        <f t="shared" ca="1" si="36"/>
        <v>0</v>
      </c>
      <c r="AA106" s="668">
        <f t="shared" ca="1" si="37"/>
        <v>0</v>
      </c>
      <c r="AB106" s="669"/>
      <c r="AC106" s="679"/>
      <c r="AD106" s="677"/>
      <c r="AE106" s="677"/>
      <c r="AF106" s="677"/>
      <c r="AG106" s="677"/>
      <c r="AH106" s="678"/>
      <c r="AI106" s="678"/>
      <c r="AJ106" s="677"/>
      <c r="AK106" s="677"/>
      <c r="AL106" s="677"/>
      <c r="AM106" s="677"/>
      <c r="AN106" s="677"/>
      <c r="AO106" s="678"/>
      <c r="AP106" s="678"/>
      <c r="AQ106" s="677"/>
      <c r="AR106" s="677"/>
      <c r="AS106" s="677"/>
      <c r="AT106" s="677"/>
      <c r="AU106" s="677"/>
      <c r="AV106" s="678"/>
      <c r="AW106" s="678"/>
      <c r="AX106" s="677"/>
      <c r="AY106" s="677"/>
      <c r="AZ106" s="677"/>
      <c r="BA106" s="677"/>
      <c r="BB106" s="677"/>
      <c r="BC106" s="678"/>
      <c r="BD106" s="678"/>
      <c r="BE106" s="677"/>
      <c r="BF106" s="677"/>
      <c r="BG106" s="677"/>
      <c r="BH106" s="677"/>
      <c r="BI106" s="677"/>
      <c r="BJ106" s="678"/>
      <c r="BK106" s="678"/>
      <c r="BL106" s="677"/>
      <c r="BM106" s="677"/>
      <c r="BN106" s="677"/>
      <c r="BO106" s="677"/>
      <c r="BP106" s="677"/>
      <c r="BQ106" s="680"/>
      <c r="BR106" s="680"/>
      <c r="BS106" s="677"/>
      <c r="BT106" s="677"/>
      <c r="BU106" s="677"/>
      <c r="BV106" s="677"/>
      <c r="BW106" s="677"/>
      <c r="BX106" s="680"/>
      <c r="BY106" s="680"/>
      <c r="BZ106" s="677"/>
      <c r="CA106" s="677"/>
      <c r="CB106" s="677"/>
      <c r="CC106" s="677"/>
      <c r="CD106" s="677"/>
      <c r="CE106" s="680"/>
      <c r="CF106" s="680"/>
      <c r="CG106" s="677"/>
      <c r="CH106" s="677"/>
      <c r="CI106" s="677"/>
      <c r="CJ106" s="677"/>
      <c r="CK106" s="677"/>
      <c r="CL106" s="680"/>
      <c r="CM106" s="680"/>
    </row>
    <row r="107" spans="1:91" s="676" customFormat="1" hidden="1">
      <c r="A107" s="654">
        <f>'MTG RTG September 2019'!A95</f>
        <v>0</v>
      </c>
      <c r="B107" s="655"/>
      <c r="C107" s="656" t="str">
        <f>'MTG RTG September 2019'!C95</f>
        <v>Diema Family</v>
      </c>
      <c r="D107" s="657" t="str">
        <f>'MTG RTG September 2019'!D95</f>
        <v>Family Feud (FRR)</v>
      </c>
      <c r="E107" s="658" t="str">
        <f>'MTG RTG September 2019'!E95</f>
        <v>Mo-Fr</v>
      </c>
      <c r="F107" s="659">
        <f>'MTG RTG September 2019'!F95</f>
        <v>0.54166666666666663</v>
      </c>
      <c r="G107" s="658" t="str">
        <f>'MTG RTG September 2019'!G95</f>
        <v>NPT</v>
      </c>
      <c r="H107" s="660">
        <f ca="1">SUMIF('MTG RTG September 2019'!$H$3:$M$4,$AA$9,'MTG RTG September 2019'!$H95:$M95)</f>
        <v>0.1</v>
      </c>
      <c r="I107" s="661">
        <f t="shared" ca="1" si="23"/>
        <v>0</v>
      </c>
      <c r="J107" s="662">
        <f t="shared" ca="1" si="24"/>
        <v>0</v>
      </c>
      <c r="K107" s="663">
        <f t="shared" ca="1" si="38"/>
        <v>0</v>
      </c>
      <c r="L107" s="663">
        <f t="shared" ca="1" si="25"/>
        <v>0</v>
      </c>
      <c r="M107" s="665">
        <f t="shared" si="26"/>
        <v>0</v>
      </c>
      <c r="N107" s="665">
        <f t="shared" si="39"/>
        <v>0</v>
      </c>
      <c r="O107" s="665">
        <f t="shared" si="27"/>
        <v>0</v>
      </c>
      <c r="P107" s="665">
        <f t="shared" si="28"/>
        <v>0</v>
      </c>
      <c r="Q107" s="665"/>
      <c r="R107" s="665">
        <f t="shared" si="29"/>
        <v>0</v>
      </c>
      <c r="S107" s="665">
        <f t="shared" si="30"/>
        <v>0</v>
      </c>
      <c r="T107" s="666">
        <f t="shared" ca="1" si="40"/>
        <v>0</v>
      </c>
      <c r="U107" s="667">
        <f t="shared" ca="1" si="31"/>
        <v>0</v>
      </c>
      <c r="V107" s="667">
        <f t="shared" ca="1" si="32"/>
        <v>0</v>
      </c>
      <c r="W107" s="667">
        <f t="shared" ca="1" si="33"/>
        <v>0</v>
      </c>
      <c r="X107" s="667">
        <f t="shared" ca="1" si="34"/>
        <v>0</v>
      </c>
      <c r="Y107" s="667">
        <f t="shared" ca="1" si="35"/>
        <v>0</v>
      </c>
      <c r="Z107" s="667">
        <f t="shared" ca="1" si="36"/>
        <v>0</v>
      </c>
      <c r="AA107" s="668">
        <f t="shared" ca="1" si="37"/>
        <v>0</v>
      </c>
      <c r="AB107" s="669"/>
      <c r="AC107" s="679"/>
      <c r="AD107" s="677"/>
      <c r="AE107" s="677"/>
      <c r="AF107" s="677"/>
      <c r="AG107" s="677"/>
      <c r="AH107" s="678"/>
      <c r="AI107" s="678"/>
      <c r="AJ107" s="677"/>
      <c r="AK107" s="677"/>
      <c r="AL107" s="677"/>
      <c r="AM107" s="677"/>
      <c r="AN107" s="677"/>
      <c r="AO107" s="678"/>
      <c r="AP107" s="678"/>
      <c r="AQ107" s="677"/>
      <c r="AR107" s="677"/>
      <c r="AS107" s="677"/>
      <c r="AT107" s="677"/>
      <c r="AU107" s="677"/>
      <c r="AV107" s="678"/>
      <c r="AW107" s="678"/>
      <c r="AX107" s="677"/>
      <c r="AY107" s="677"/>
      <c r="AZ107" s="677"/>
      <c r="BA107" s="677"/>
      <c r="BB107" s="677"/>
      <c r="BC107" s="678"/>
      <c r="BD107" s="678"/>
      <c r="BE107" s="677"/>
      <c r="BF107" s="677"/>
      <c r="BG107" s="677"/>
      <c r="BH107" s="677"/>
      <c r="BI107" s="677"/>
      <c r="BJ107" s="678"/>
      <c r="BK107" s="678"/>
      <c r="BL107" s="677"/>
      <c r="BM107" s="677"/>
      <c r="BN107" s="677"/>
      <c r="BO107" s="677"/>
      <c r="BP107" s="677"/>
      <c r="BQ107" s="680"/>
      <c r="BR107" s="680"/>
      <c r="BS107" s="677"/>
      <c r="BT107" s="677"/>
      <c r="BU107" s="677"/>
      <c r="BV107" s="677"/>
      <c r="BW107" s="677"/>
      <c r="BX107" s="680"/>
      <c r="BY107" s="680"/>
      <c r="BZ107" s="677"/>
      <c r="CA107" s="677"/>
      <c r="CB107" s="677"/>
      <c r="CC107" s="677"/>
      <c r="CD107" s="677"/>
      <c r="CE107" s="680"/>
      <c r="CF107" s="680"/>
      <c r="CG107" s="677"/>
      <c r="CH107" s="677"/>
      <c r="CI107" s="677"/>
      <c r="CJ107" s="677"/>
      <c r="CK107" s="677"/>
      <c r="CL107" s="680"/>
      <c r="CM107" s="680"/>
    </row>
    <row r="108" spans="1:91" s="676" customFormat="1" hidden="1">
      <c r="A108" s="654">
        <f>'MTG RTG September 2019'!A96</f>
        <v>0</v>
      </c>
      <c r="B108" s="655"/>
      <c r="C108" s="656" t="str">
        <f>'MTG RTG September 2019'!C96</f>
        <v>Diema Family</v>
      </c>
      <c r="D108" s="657" t="str">
        <f>'MTG RTG September 2019'!D96</f>
        <v>Culinary series</v>
      </c>
      <c r="E108" s="658" t="str">
        <f>'MTG RTG September 2019'!E96</f>
        <v>Mo-Fr</v>
      </c>
      <c r="F108" s="659">
        <f>'MTG RTG September 2019'!F96</f>
        <v>0.58333333333333337</v>
      </c>
      <c r="G108" s="658" t="str">
        <f>'MTG RTG September 2019'!G96</f>
        <v>NPT</v>
      </c>
      <c r="H108" s="660">
        <f ca="1">SUMIF('MTG RTG September 2019'!$H$3:$M$4,$AA$9,'MTG RTG September 2019'!$H96:$M96)</f>
        <v>0.1</v>
      </c>
      <c r="I108" s="661">
        <f t="shared" ca="1" si="23"/>
        <v>0</v>
      </c>
      <c r="J108" s="662">
        <f t="shared" ca="1" si="24"/>
        <v>0</v>
      </c>
      <c r="K108" s="663">
        <f t="shared" ca="1" si="38"/>
        <v>0</v>
      </c>
      <c r="L108" s="663">
        <f t="shared" ca="1" si="25"/>
        <v>0</v>
      </c>
      <c r="M108" s="665">
        <f t="shared" si="26"/>
        <v>0</v>
      </c>
      <c r="N108" s="665">
        <f t="shared" si="39"/>
        <v>0</v>
      </c>
      <c r="O108" s="665">
        <f t="shared" si="27"/>
        <v>0</v>
      </c>
      <c r="P108" s="665">
        <f t="shared" si="28"/>
        <v>0</v>
      </c>
      <c r="Q108" s="665"/>
      <c r="R108" s="665">
        <f t="shared" si="29"/>
        <v>0</v>
      </c>
      <c r="S108" s="665">
        <f t="shared" si="30"/>
        <v>0</v>
      </c>
      <c r="T108" s="666">
        <f t="shared" ca="1" si="40"/>
        <v>0</v>
      </c>
      <c r="U108" s="667">
        <f t="shared" ca="1" si="31"/>
        <v>0</v>
      </c>
      <c r="V108" s="667">
        <f t="shared" ca="1" si="32"/>
        <v>0</v>
      </c>
      <c r="W108" s="667">
        <f t="shared" ca="1" si="33"/>
        <v>0</v>
      </c>
      <c r="X108" s="667">
        <f t="shared" ca="1" si="34"/>
        <v>0</v>
      </c>
      <c r="Y108" s="667">
        <f t="shared" ca="1" si="35"/>
        <v>0</v>
      </c>
      <c r="Z108" s="667">
        <f t="shared" ca="1" si="36"/>
        <v>0</v>
      </c>
      <c r="AA108" s="668">
        <f t="shared" ca="1" si="37"/>
        <v>0</v>
      </c>
      <c r="AB108" s="669"/>
      <c r="AC108" s="679"/>
      <c r="AD108" s="677"/>
      <c r="AE108" s="677"/>
      <c r="AF108" s="677"/>
      <c r="AG108" s="677"/>
      <c r="AH108" s="678"/>
      <c r="AI108" s="678"/>
      <c r="AJ108" s="677"/>
      <c r="AK108" s="677"/>
      <c r="AL108" s="677"/>
      <c r="AM108" s="677"/>
      <c r="AN108" s="677"/>
      <c r="AO108" s="678"/>
      <c r="AP108" s="678"/>
      <c r="AQ108" s="677"/>
      <c r="AR108" s="677"/>
      <c r="AS108" s="677"/>
      <c r="AT108" s="677"/>
      <c r="AU108" s="677"/>
      <c r="AV108" s="678"/>
      <c r="AW108" s="678"/>
      <c r="AX108" s="677"/>
      <c r="AY108" s="677"/>
      <c r="AZ108" s="677"/>
      <c r="BA108" s="677"/>
      <c r="BB108" s="677"/>
      <c r="BC108" s="678"/>
      <c r="BD108" s="678"/>
      <c r="BE108" s="677"/>
      <c r="BF108" s="677"/>
      <c r="BG108" s="677"/>
      <c r="BH108" s="677"/>
      <c r="BI108" s="677"/>
      <c r="BJ108" s="678"/>
      <c r="BK108" s="678"/>
      <c r="BL108" s="677"/>
      <c r="BM108" s="677"/>
      <c r="BN108" s="677"/>
      <c r="BO108" s="677"/>
      <c r="BP108" s="677"/>
      <c r="BQ108" s="680"/>
      <c r="BR108" s="680"/>
      <c r="BS108" s="677"/>
      <c r="BT108" s="677"/>
      <c r="BU108" s="677"/>
      <c r="BV108" s="677"/>
      <c r="BW108" s="677"/>
      <c r="BX108" s="680"/>
      <c r="BY108" s="680"/>
      <c r="BZ108" s="677"/>
      <c r="CA108" s="677"/>
      <c r="CB108" s="677"/>
      <c r="CC108" s="677"/>
      <c r="CD108" s="677"/>
      <c r="CE108" s="680"/>
      <c r="CF108" s="680"/>
      <c r="CG108" s="677"/>
      <c r="CH108" s="677"/>
      <c r="CI108" s="677"/>
      <c r="CJ108" s="677"/>
      <c r="CK108" s="677"/>
      <c r="CL108" s="680"/>
      <c r="CM108" s="680"/>
    </row>
    <row r="109" spans="1:91" s="676" customFormat="1" hidden="1">
      <c r="A109" s="654">
        <f>'MTG RTG September 2019'!A97</f>
        <v>0</v>
      </c>
      <c r="B109" s="655"/>
      <c r="C109" s="656" t="str">
        <f>'MTG RTG September 2019'!C97</f>
        <v>Diema Family</v>
      </c>
      <c r="D109" s="657" t="str">
        <f>'MTG RTG September 2019'!D97</f>
        <v>Culinary series</v>
      </c>
      <c r="E109" s="658" t="str">
        <f>'MTG RTG September 2019'!E97</f>
        <v>Mo-Fr</v>
      </c>
      <c r="F109" s="659">
        <f>'MTG RTG September 2019'!F97</f>
        <v>0.60416666666666663</v>
      </c>
      <c r="G109" s="658" t="str">
        <f>'MTG RTG September 2019'!G97</f>
        <v>NPT</v>
      </c>
      <c r="H109" s="660">
        <f ca="1">SUMIF('MTG RTG September 2019'!$H$3:$M$4,$AA$9,'MTG RTG September 2019'!$H97:$M97)</f>
        <v>0.1</v>
      </c>
      <c r="I109" s="661">
        <f t="shared" ca="1" si="23"/>
        <v>0</v>
      </c>
      <c r="J109" s="662">
        <f t="shared" ca="1" si="24"/>
        <v>0</v>
      </c>
      <c r="K109" s="663">
        <f t="shared" ca="1" si="38"/>
        <v>0</v>
      </c>
      <c r="L109" s="663">
        <f t="shared" ca="1" si="25"/>
        <v>0</v>
      </c>
      <c r="M109" s="665">
        <f t="shared" si="26"/>
        <v>0</v>
      </c>
      <c r="N109" s="665">
        <f t="shared" si="39"/>
        <v>0</v>
      </c>
      <c r="O109" s="665">
        <f t="shared" si="27"/>
        <v>0</v>
      </c>
      <c r="P109" s="665">
        <f t="shared" si="28"/>
        <v>0</v>
      </c>
      <c r="Q109" s="665"/>
      <c r="R109" s="665">
        <f t="shared" si="29"/>
        <v>0</v>
      </c>
      <c r="S109" s="665">
        <f t="shared" si="30"/>
        <v>0</v>
      </c>
      <c r="T109" s="666">
        <f t="shared" ca="1" si="40"/>
        <v>0</v>
      </c>
      <c r="U109" s="667">
        <f t="shared" ca="1" si="31"/>
        <v>0</v>
      </c>
      <c r="V109" s="667">
        <f t="shared" ca="1" si="32"/>
        <v>0</v>
      </c>
      <c r="W109" s="667">
        <f t="shared" ca="1" si="33"/>
        <v>0</v>
      </c>
      <c r="X109" s="667">
        <f t="shared" ca="1" si="34"/>
        <v>0</v>
      </c>
      <c r="Y109" s="667">
        <f t="shared" ca="1" si="35"/>
        <v>0</v>
      </c>
      <c r="Z109" s="667">
        <f t="shared" ca="1" si="36"/>
        <v>0</v>
      </c>
      <c r="AA109" s="668">
        <f t="shared" ca="1" si="37"/>
        <v>0</v>
      </c>
      <c r="AB109" s="669"/>
      <c r="AC109" s="679"/>
      <c r="AD109" s="677"/>
      <c r="AE109" s="677"/>
      <c r="AF109" s="677"/>
      <c r="AG109" s="677"/>
      <c r="AH109" s="678"/>
      <c r="AI109" s="678"/>
      <c r="AJ109" s="677"/>
      <c r="AK109" s="677"/>
      <c r="AL109" s="677"/>
      <c r="AM109" s="677"/>
      <c r="AN109" s="677"/>
      <c r="AO109" s="678"/>
      <c r="AP109" s="678"/>
      <c r="AQ109" s="677"/>
      <c r="AR109" s="677"/>
      <c r="AS109" s="677"/>
      <c r="AT109" s="677"/>
      <c r="AU109" s="677"/>
      <c r="AV109" s="678"/>
      <c r="AW109" s="678"/>
      <c r="AX109" s="677"/>
      <c r="AY109" s="677"/>
      <c r="AZ109" s="677"/>
      <c r="BA109" s="677"/>
      <c r="BB109" s="677"/>
      <c r="BC109" s="678"/>
      <c r="BD109" s="678"/>
      <c r="BE109" s="677"/>
      <c r="BF109" s="677"/>
      <c r="BG109" s="677"/>
      <c r="BH109" s="677"/>
      <c r="BI109" s="677"/>
      <c r="BJ109" s="678"/>
      <c r="BK109" s="678"/>
      <c r="BL109" s="677"/>
      <c r="BM109" s="677"/>
      <c r="BN109" s="677"/>
      <c r="BO109" s="677"/>
      <c r="BP109" s="677"/>
      <c r="BQ109" s="680"/>
      <c r="BR109" s="680"/>
      <c r="BS109" s="677"/>
      <c r="BT109" s="677"/>
      <c r="BU109" s="677"/>
      <c r="BV109" s="677"/>
      <c r="BW109" s="677"/>
      <c r="BX109" s="680"/>
      <c r="BY109" s="680"/>
      <c r="BZ109" s="677"/>
      <c r="CA109" s="677"/>
      <c r="CB109" s="677"/>
      <c r="CC109" s="677"/>
      <c r="CD109" s="677"/>
      <c r="CE109" s="680"/>
      <c r="CF109" s="680"/>
      <c r="CG109" s="677"/>
      <c r="CH109" s="677"/>
      <c r="CI109" s="677"/>
      <c r="CJ109" s="677"/>
      <c r="CK109" s="677"/>
      <c r="CL109" s="680"/>
      <c r="CM109" s="680"/>
    </row>
    <row r="110" spans="1:91" s="676" customFormat="1" hidden="1">
      <c r="A110" s="654" t="str">
        <f>'MTG RTG September 2019'!A98</f>
        <v>From 25.09.2019 The white slave</v>
      </c>
      <c r="B110" s="655"/>
      <c r="C110" s="656" t="str">
        <f>'MTG RTG September 2019'!C98</f>
        <v>Diema Family</v>
      </c>
      <c r="D110" s="657" t="str">
        <f>'MTG RTG September 2019'!D98</f>
        <v>Devious Maids</v>
      </c>
      <c r="E110" s="658" t="str">
        <f>'MTG RTG September 2019'!E98</f>
        <v>Mo-Fr</v>
      </c>
      <c r="F110" s="659">
        <f>'MTG RTG September 2019'!F98</f>
        <v>0.625</v>
      </c>
      <c r="G110" s="658" t="str">
        <f>'MTG RTG September 2019'!G98</f>
        <v>NPT</v>
      </c>
      <c r="H110" s="660">
        <f ca="1">SUMIF('MTG RTG September 2019'!$H$3:$M$4,$AA$9,'MTG RTG September 2019'!$H98:$M98)</f>
        <v>0.1</v>
      </c>
      <c r="I110" s="661">
        <f t="shared" ca="1" si="23"/>
        <v>0</v>
      </c>
      <c r="J110" s="662">
        <f t="shared" ca="1" si="24"/>
        <v>0</v>
      </c>
      <c r="K110" s="663">
        <f t="shared" ca="1" si="38"/>
        <v>0</v>
      </c>
      <c r="L110" s="663">
        <f t="shared" ca="1" si="25"/>
        <v>0</v>
      </c>
      <c r="M110" s="665">
        <f t="shared" si="26"/>
        <v>0</v>
      </c>
      <c r="N110" s="665">
        <f t="shared" si="39"/>
        <v>0</v>
      </c>
      <c r="O110" s="665">
        <f t="shared" si="27"/>
        <v>0</v>
      </c>
      <c r="P110" s="665">
        <f t="shared" si="28"/>
        <v>0</v>
      </c>
      <c r="Q110" s="665"/>
      <c r="R110" s="665">
        <f t="shared" si="29"/>
        <v>0</v>
      </c>
      <c r="S110" s="665">
        <f t="shared" si="30"/>
        <v>0</v>
      </c>
      <c r="T110" s="666">
        <f t="shared" ca="1" si="40"/>
        <v>0</v>
      </c>
      <c r="U110" s="667">
        <f t="shared" ca="1" si="31"/>
        <v>0</v>
      </c>
      <c r="V110" s="667">
        <f t="shared" ca="1" si="32"/>
        <v>0</v>
      </c>
      <c r="W110" s="667">
        <f t="shared" ca="1" si="33"/>
        <v>0</v>
      </c>
      <c r="X110" s="667">
        <f t="shared" ca="1" si="34"/>
        <v>0</v>
      </c>
      <c r="Y110" s="667">
        <f t="shared" ca="1" si="35"/>
        <v>0</v>
      </c>
      <c r="Z110" s="667">
        <f t="shared" ca="1" si="36"/>
        <v>0</v>
      </c>
      <c r="AA110" s="668">
        <f t="shared" ca="1" si="37"/>
        <v>0</v>
      </c>
      <c r="AB110" s="669"/>
      <c r="AC110" s="679"/>
      <c r="AD110" s="677"/>
      <c r="AE110" s="677"/>
      <c r="AF110" s="677"/>
      <c r="AG110" s="677"/>
      <c r="AH110" s="678"/>
      <c r="AI110" s="678"/>
      <c r="AJ110" s="677"/>
      <c r="AK110" s="677"/>
      <c r="AL110" s="677"/>
      <c r="AM110" s="677"/>
      <c r="AN110" s="677"/>
      <c r="AO110" s="678"/>
      <c r="AP110" s="678"/>
      <c r="AQ110" s="677"/>
      <c r="AR110" s="677"/>
      <c r="AS110" s="677"/>
      <c r="AT110" s="677"/>
      <c r="AU110" s="677"/>
      <c r="AV110" s="678"/>
      <c r="AW110" s="678"/>
      <c r="AX110" s="677"/>
      <c r="AY110" s="677"/>
      <c r="AZ110" s="677"/>
      <c r="BA110" s="677"/>
      <c r="BB110" s="677"/>
      <c r="BC110" s="678"/>
      <c r="BD110" s="678"/>
      <c r="BE110" s="677"/>
      <c r="BF110" s="677"/>
      <c r="BG110" s="677"/>
      <c r="BH110" s="677"/>
      <c r="BI110" s="677"/>
      <c r="BJ110" s="678"/>
      <c r="BK110" s="678"/>
      <c r="BL110" s="677"/>
      <c r="BM110" s="677"/>
      <c r="BN110" s="677"/>
      <c r="BO110" s="677"/>
      <c r="BP110" s="677"/>
      <c r="BQ110" s="680"/>
      <c r="BR110" s="680"/>
      <c r="BS110" s="677"/>
      <c r="BT110" s="677"/>
      <c r="BU110" s="677"/>
      <c r="BV110" s="677"/>
      <c r="BW110" s="677"/>
      <c r="BX110" s="680"/>
      <c r="BY110" s="680"/>
      <c r="BZ110" s="677"/>
      <c r="CA110" s="677"/>
      <c r="CB110" s="677"/>
      <c r="CC110" s="677"/>
      <c r="CD110" s="677"/>
      <c r="CE110" s="680"/>
      <c r="CF110" s="680"/>
      <c r="CG110" s="677"/>
      <c r="CH110" s="677"/>
      <c r="CI110" s="677"/>
      <c r="CJ110" s="677"/>
      <c r="CK110" s="677"/>
      <c r="CL110" s="680"/>
      <c r="CM110" s="680"/>
    </row>
    <row r="111" spans="1:91" s="676" customFormat="1" hidden="1">
      <c r="A111" s="654">
        <f>'MTG RTG September 2019'!A99</f>
        <v>0</v>
      </c>
      <c r="B111" s="655"/>
      <c r="C111" s="656" t="str">
        <f>'MTG RTG September 2019'!C99</f>
        <v>Diema Family</v>
      </c>
      <c r="D111" s="657" t="str">
        <f>'MTG RTG September 2019'!D99</f>
        <v>No. 309</v>
      </c>
      <c r="E111" s="658" t="str">
        <f>'MTG RTG September 2019'!E99</f>
        <v>Mo-Fr</v>
      </c>
      <c r="F111" s="659">
        <f>'MTG RTG September 2019'!F99</f>
        <v>0.66666666666666663</v>
      </c>
      <c r="G111" s="658" t="str">
        <f>'MTG RTG September 2019'!G99</f>
        <v>NPT</v>
      </c>
      <c r="H111" s="660">
        <f ca="1">SUMIF('MTG RTG September 2019'!$H$3:$M$4,$AA$9,'MTG RTG September 2019'!$H99:$M99)</f>
        <v>0.2</v>
      </c>
      <c r="I111" s="661">
        <f t="shared" ca="1" si="23"/>
        <v>0</v>
      </c>
      <c r="J111" s="662">
        <f t="shared" ca="1" si="24"/>
        <v>0</v>
      </c>
      <c r="K111" s="663">
        <f t="shared" ca="1" si="38"/>
        <v>0</v>
      </c>
      <c r="L111" s="663">
        <f t="shared" ca="1" si="25"/>
        <v>0</v>
      </c>
      <c r="M111" s="665">
        <f t="shared" si="26"/>
        <v>0</v>
      </c>
      <c r="N111" s="665">
        <f t="shared" si="39"/>
        <v>0</v>
      </c>
      <c r="O111" s="665">
        <f t="shared" si="27"/>
        <v>0</v>
      </c>
      <c r="P111" s="665">
        <f t="shared" si="28"/>
        <v>0</v>
      </c>
      <c r="Q111" s="665"/>
      <c r="R111" s="665">
        <f t="shared" si="29"/>
        <v>0</v>
      </c>
      <c r="S111" s="665">
        <f t="shared" si="30"/>
        <v>0</v>
      </c>
      <c r="T111" s="666">
        <f t="shared" ca="1" si="40"/>
        <v>0</v>
      </c>
      <c r="U111" s="667">
        <f t="shared" ca="1" si="31"/>
        <v>0</v>
      </c>
      <c r="V111" s="667">
        <f t="shared" ca="1" si="32"/>
        <v>0</v>
      </c>
      <c r="W111" s="667">
        <f t="shared" ca="1" si="33"/>
        <v>0</v>
      </c>
      <c r="X111" s="667">
        <f t="shared" ca="1" si="34"/>
        <v>0</v>
      </c>
      <c r="Y111" s="667">
        <f t="shared" ca="1" si="35"/>
        <v>0</v>
      </c>
      <c r="Z111" s="667">
        <f t="shared" ca="1" si="36"/>
        <v>0</v>
      </c>
      <c r="AA111" s="668">
        <f t="shared" ca="1" si="37"/>
        <v>0</v>
      </c>
      <c r="AB111" s="669"/>
      <c r="AC111" s="679"/>
      <c r="AD111" s="677"/>
      <c r="AE111" s="677"/>
      <c r="AF111" s="677"/>
      <c r="AG111" s="677"/>
      <c r="AH111" s="678"/>
      <c r="AI111" s="678"/>
      <c r="AJ111" s="677"/>
      <c r="AK111" s="677"/>
      <c r="AL111" s="677"/>
      <c r="AM111" s="677"/>
      <c r="AN111" s="677"/>
      <c r="AO111" s="678"/>
      <c r="AP111" s="678"/>
      <c r="AQ111" s="677"/>
      <c r="AR111" s="677"/>
      <c r="AS111" s="677"/>
      <c r="AT111" s="677"/>
      <c r="AU111" s="677"/>
      <c r="AV111" s="678"/>
      <c r="AW111" s="678"/>
      <c r="AX111" s="677"/>
      <c r="AY111" s="677"/>
      <c r="AZ111" s="677"/>
      <c r="BA111" s="677"/>
      <c r="BB111" s="677"/>
      <c r="BC111" s="678"/>
      <c r="BD111" s="678"/>
      <c r="BE111" s="677"/>
      <c r="BF111" s="677"/>
      <c r="BG111" s="677"/>
      <c r="BH111" s="677"/>
      <c r="BI111" s="677"/>
      <c r="BJ111" s="678"/>
      <c r="BK111" s="678"/>
      <c r="BL111" s="677"/>
      <c r="BM111" s="677"/>
      <c r="BN111" s="677"/>
      <c r="BO111" s="677"/>
      <c r="BP111" s="677"/>
      <c r="BQ111" s="680"/>
      <c r="BR111" s="680"/>
      <c r="BS111" s="677"/>
      <c r="BT111" s="677"/>
      <c r="BU111" s="677"/>
      <c r="BV111" s="677"/>
      <c r="BW111" s="677"/>
      <c r="BX111" s="680"/>
      <c r="BY111" s="680"/>
      <c r="BZ111" s="677"/>
      <c r="CA111" s="677"/>
      <c r="CB111" s="677"/>
      <c r="CC111" s="677"/>
      <c r="CD111" s="677"/>
      <c r="CE111" s="680"/>
      <c r="CF111" s="680"/>
      <c r="CG111" s="677"/>
      <c r="CH111" s="677"/>
      <c r="CI111" s="677"/>
      <c r="CJ111" s="677"/>
      <c r="CK111" s="677"/>
      <c r="CL111" s="680"/>
      <c r="CM111" s="680"/>
    </row>
    <row r="112" spans="1:91" s="676" customFormat="1" hidden="1">
      <c r="A112" s="654">
        <f>'MTG RTG September 2019'!A100</f>
        <v>0</v>
      </c>
      <c r="B112" s="655"/>
      <c r="C112" s="656" t="str">
        <f>'MTG RTG September 2019'!C100</f>
        <v>Diema Family</v>
      </c>
      <c r="D112" s="657" t="str">
        <f>'MTG RTG September 2019'!D100</f>
        <v>Saraswatichandra</v>
      </c>
      <c r="E112" s="658" t="str">
        <f>'MTG RTG September 2019'!E100</f>
        <v>Mo-Fr</v>
      </c>
      <c r="F112" s="659">
        <f>'MTG RTG September 2019'!F100</f>
        <v>0.70833333333333337</v>
      </c>
      <c r="G112" s="658" t="str">
        <f>'MTG RTG September 2019'!G100</f>
        <v>NPT</v>
      </c>
      <c r="H112" s="660">
        <f ca="1">SUMIF('MTG RTG September 2019'!$H$3:$M$4,$AA$9,'MTG RTG September 2019'!$H100:$M100)</f>
        <v>0.60000000000000009</v>
      </c>
      <c r="I112" s="661">
        <f t="shared" ca="1" si="23"/>
        <v>0</v>
      </c>
      <c r="J112" s="662">
        <f t="shared" ca="1" si="24"/>
        <v>0</v>
      </c>
      <c r="K112" s="663">
        <f t="shared" ca="1" si="38"/>
        <v>0</v>
      </c>
      <c r="L112" s="663">
        <f t="shared" ca="1" si="25"/>
        <v>0</v>
      </c>
      <c r="M112" s="665">
        <f t="shared" si="26"/>
        <v>0</v>
      </c>
      <c r="N112" s="665">
        <f t="shared" si="39"/>
        <v>0</v>
      </c>
      <c r="O112" s="665">
        <f t="shared" si="27"/>
        <v>0</v>
      </c>
      <c r="P112" s="665">
        <f t="shared" si="28"/>
        <v>0</v>
      </c>
      <c r="Q112" s="665"/>
      <c r="R112" s="665">
        <f t="shared" si="29"/>
        <v>0</v>
      </c>
      <c r="S112" s="665">
        <f t="shared" si="30"/>
        <v>0</v>
      </c>
      <c r="T112" s="666">
        <f t="shared" ca="1" si="40"/>
        <v>0</v>
      </c>
      <c r="U112" s="667">
        <f t="shared" ca="1" si="31"/>
        <v>0</v>
      </c>
      <c r="V112" s="667">
        <f t="shared" ca="1" si="32"/>
        <v>0</v>
      </c>
      <c r="W112" s="667">
        <f t="shared" ca="1" si="33"/>
        <v>0</v>
      </c>
      <c r="X112" s="667">
        <f t="shared" ca="1" si="34"/>
        <v>0</v>
      </c>
      <c r="Y112" s="667">
        <f t="shared" ca="1" si="35"/>
        <v>0</v>
      </c>
      <c r="Z112" s="667">
        <f t="shared" ca="1" si="36"/>
        <v>0</v>
      </c>
      <c r="AA112" s="668">
        <f t="shared" ca="1" si="37"/>
        <v>0</v>
      </c>
      <c r="AB112" s="669"/>
      <c r="AC112" s="679"/>
      <c r="AD112" s="677"/>
      <c r="AE112" s="677"/>
      <c r="AF112" s="677"/>
      <c r="AG112" s="677"/>
      <c r="AH112" s="678"/>
      <c r="AI112" s="678"/>
      <c r="AJ112" s="677"/>
      <c r="AK112" s="677"/>
      <c r="AL112" s="677"/>
      <c r="AM112" s="677"/>
      <c r="AN112" s="677"/>
      <c r="AO112" s="678"/>
      <c r="AP112" s="678"/>
      <c r="AQ112" s="677"/>
      <c r="AR112" s="677"/>
      <c r="AS112" s="677"/>
      <c r="AT112" s="677"/>
      <c r="AU112" s="677"/>
      <c r="AV112" s="678"/>
      <c r="AW112" s="678"/>
      <c r="AX112" s="677"/>
      <c r="AY112" s="677"/>
      <c r="AZ112" s="677"/>
      <c r="BA112" s="677"/>
      <c r="BB112" s="677"/>
      <c r="BC112" s="678"/>
      <c r="BD112" s="678"/>
      <c r="BE112" s="677"/>
      <c r="BF112" s="677"/>
      <c r="BG112" s="677"/>
      <c r="BH112" s="677"/>
      <c r="BI112" s="677"/>
      <c r="BJ112" s="678"/>
      <c r="BK112" s="678"/>
      <c r="BL112" s="677"/>
      <c r="BM112" s="677"/>
      <c r="BN112" s="677"/>
      <c r="BO112" s="677"/>
      <c r="BP112" s="677"/>
      <c r="BQ112" s="680"/>
      <c r="BR112" s="680"/>
      <c r="BS112" s="677"/>
      <c r="BT112" s="677"/>
      <c r="BU112" s="677"/>
      <c r="BV112" s="677"/>
      <c r="BW112" s="677"/>
      <c r="BX112" s="680"/>
      <c r="BY112" s="680"/>
      <c r="BZ112" s="677"/>
      <c r="CA112" s="677"/>
      <c r="CB112" s="677"/>
      <c r="CC112" s="677"/>
      <c r="CD112" s="677"/>
      <c r="CE112" s="680"/>
      <c r="CF112" s="680"/>
      <c r="CG112" s="677"/>
      <c r="CH112" s="677"/>
      <c r="CI112" s="677"/>
      <c r="CJ112" s="677"/>
      <c r="CK112" s="677"/>
      <c r="CL112" s="680"/>
      <c r="CM112" s="680"/>
    </row>
    <row r="113" spans="1:91" s="676" customFormat="1" hidden="1">
      <c r="A113" s="654" t="str">
        <f>'MTG RTG September 2019'!A101</f>
        <v>From 27.09.2019 Little Girl</v>
      </c>
      <c r="B113" s="655"/>
      <c r="C113" s="656" t="str">
        <f>'MTG RTG September 2019'!C101</f>
        <v>Diema Family</v>
      </c>
      <c r="D113" s="657" t="str">
        <f>'MTG RTG September 2019'!D101</f>
        <v>Sunshine Grils (FRR)</v>
      </c>
      <c r="E113" s="658" t="str">
        <f>'MTG RTG September 2019'!E101</f>
        <v>Mo-Fr</v>
      </c>
      <c r="F113" s="659">
        <f>'MTG RTG September 2019'!F101</f>
        <v>0.75</v>
      </c>
      <c r="G113" s="658" t="str">
        <f>'MTG RTG September 2019'!G101</f>
        <v>PT</v>
      </c>
      <c r="H113" s="660">
        <f ca="1">SUMIF('MTG RTG September 2019'!$H$3:$M$4,$AA$9,'MTG RTG September 2019'!$H101:$M101)</f>
        <v>0.4</v>
      </c>
      <c r="I113" s="661">
        <f t="shared" ca="1" si="23"/>
        <v>0</v>
      </c>
      <c r="J113" s="662">
        <f t="shared" ca="1" si="24"/>
        <v>0</v>
      </c>
      <c r="K113" s="663">
        <f t="shared" ca="1" si="38"/>
        <v>0</v>
      </c>
      <c r="L113" s="663">
        <f t="shared" ca="1" si="25"/>
        <v>0</v>
      </c>
      <c r="M113" s="665">
        <f t="shared" si="26"/>
        <v>0</v>
      </c>
      <c r="N113" s="665">
        <f t="shared" si="39"/>
        <v>0</v>
      </c>
      <c r="O113" s="665">
        <f t="shared" si="27"/>
        <v>0</v>
      </c>
      <c r="P113" s="665">
        <f t="shared" si="28"/>
        <v>0</v>
      </c>
      <c r="Q113" s="665"/>
      <c r="R113" s="665">
        <f t="shared" si="29"/>
        <v>0</v>
      </c>
      <c r="S113" s="665">
        <f t="shared" si="30"/>
        <v>0</v>
      </c>
      <c r="T113" s="666">
        <f t="shared" ca="1" si="40"/>
        <v>0</v>
      </c>
      <c r="U113" s="667">
        <f t="shared" ca="1" si="31"/>
        <v>0</v>
      </c>
      <c r="V113" s="667">
        <f t="shared" ca="1" si="32"/>
        <v>0</v>
      </c>
      <c r="W113" s="667">
        <f t="shared" ca="1" si="33"/>
        <v>0</v>
      </c>
      <c r="X113" s="667">
        <f t="shared" ca="1" si="34"/>
        <v>0</v>
      </c>
      <c r="Y113" s="667">
        <f t="shared" ca="1" si="35"/>
        <v>0</v>
      </c>
      <c r="Z113" s="667">
        <f t="shared" ca="1" si="36"/>
        <v>0</v>
      </c>
      <c r="AA113" s="668">
        <f t="shared" ca="1" si="37"/>
        <v>0</v>
      </c>
      <c r="AB113" s="669"/>
      <c r="AC113" s="679"/>
      <c r="AD113" s="677"/>
      <c r="AE113" s="677"/>
      <c r="AF113" s="677"/>
      <c r="AG113" s="677"/>
      <c r="AH113" s="678"/>
      <c r="AI113" s="678"/>
      <c r="AJ113" s="677"/>
      <c r="AK113" s="677"/>
      <c r="AL113" s="677"/>
      <c r="AM113" s="677"/>
      <c r="AN113" s="677"/>
      <c r="AO113" s="678"/>
      <c r="AP113" s="678"/>
      <c r="AQ113" s="677"/>
      <c r="AR113" s="677"/>
      <c r="AS113" s="677"/>
      <c r="AT113" s="677"/>
      <c r="AU113" s="677"/>
      <c r="AV113" s="678"/>
      <c r="AW113" s="678"/>
      <c r="AX113" s="677"/>
      <c r="AY113" s="677"/>
      <c r="AZ113" s="677"/>
      <c r="BA113" s="677"/>
      <c r="BB113" s="677"/>
      <c r="BC113" s="678"/>
      <c r="BD113" s="678"/>
      <c r="BE113" s="677"/>
      <c r="BF113" s="677"/>
      <c r="BG113" s="677"/>
      <c r="BH113" s="677"/>
      <c r="BI113" s="677"/>
      <c r="BJ113" s="678"/>
      <c r="BK113" s="678"/>
      <c r="BL113" s="677"/>
      <c r="BM113" s="677"/>
      <c r="BN113" s="677"/>
      <c r="BO113" s="677"/>
      <c r="BP113" s="677"/>
      <c r="BQ113" s="680"/>
      <c r="BR113" s="680"/>
      <c r="BS113" s="677"/>
      <c r="BT113" s="677"/>
      <c r="BU113" s="677"/>
      <c r="BV113" s="677"/>
      <c r="BW113" s="677"/>
      <c r="BX113" s="680"/>
      <c r="BY113" s="680"/>
      <c r="BZ113" s="677"/>
      <c r="CA113" s="677"/>
      <c r="CB113" s="677"/>
      <c r="CC113" s="677"/>
      <c r="CD113" s="677"/>
      <c r="CE113" s="680"/>
      <c r="CF113" s="680"/>
      <c r="CG113" s="677"/>
      <c r="CH113" s="677"/>
      <c r="CI113" s="677"/>
      <c r="CJ113" s="677"/>
      <c r="CK113" s="677"/>
      <c r="CL113" s="680"/>
      <c r="CM113" s="680"/>
    </row>
    <row r="114" spans="1:91" s="676" customFormat="1" hidden="1">
      <c r="A114" s="654">
        <f>'MTG RTG September 2019'!A102</f>
        <v>0</v>
      </c>
      <c r="B114" s="655"/>
      <c r="C114" s="656" t="str">
        <f>'MTG RTG September 2019'!C102</f>
        <v>Diema Family</v>
      </c>
      <c r="D114" s="657" t="str">
        <f>'MTG RTG September 2019'!D102</f>
        <v>Culinary series (FRR)</v>
      </c>
      <c r="E114" s="658" t="str">
        <f>'MTG RTG September 2019'!E102</f>
        <v>Mo-Fr</v>
      </c>
      <c r="F114" s="659">
        <f>'MTG RTG September 2019'!F102</f>
        <v>0.79166666666666663</v>
      </c>
      <c r="G114" s="658" t="str">
        <f>'MTG RTG September 2019'!G102</f>
        <v>PT</v>
      </c>
      <c r="H114" s="660">
        <f ca="1">SUMIF('MTG RTG September 2019'!$H$3:$M$4,$AA$9,'MTG RTG September 2019'!$H102:$M102)</f>
        <v>0.2</v>
      </c>
      <c r="I114" s="661">
        <f t="shared" ca="1" si="23"/>
        <v>0</v>
      </c>
      <c r="J114" s="662">
        <f t="shared" ca="1" si="24"/>
        <v>0</v>
      </c>
      <c r="K114" s="663">
        <f t="shared" ca="1" si="38"/>
        <v>0</v>
      </c>
      <c r="L114" s="663">
        <f t="shared" ca="1" si="25"/>
        <v>0</v>
      </c>
      <c r="M114" s="665">
        <f t="shared" si="26"/>
        <v>0</v>
      </c>
      <c r="N114" s="665">
        <f t="shared" si="39"/>
        <v>0</v>
      </c>
      <c r="O114" s="665">
        <f t="shared" si="27"/>
        <v>0</v>
      </c>
      <c r="P114" s="665">
        <f t="shared" si="28"/>
        <v>0</v>
      </c>
      <c r="Q114" s="665"/>
      <c r="R114" s="665">
        <f t="shared" si="29"/>
        <v>0</v>
      </c>
      <c r="S114" s="665">
        <f t="shared" si="30"/>
        <v>0</v>
      </c>
      <c r="T114" s="666">
        <f t="shared" ca="1" si="40"/>
        <v>0</v>
      </c>
      <c r="U114" s="667">
        <f t="shared" ca="1" si="31"/>
        <v>0</v>
      </c>
      <c r="V114" s="667">
        <f t="shared" ca="1" si="32"/>
        <v>0</v>
      </c>
      <c r="W114" s="667">
        <f t="shared" ca="1" si="33"/>
        <v>0</v>
      </c>
      <c r="X114" s="667">
        <f t="shared" ca="1" si="34"/>
        <v>0</v>
      </c>
      <c r="Y114" s="667">
        <f t="shared" ca="1" si="35"/>
        <v>0</v>
      </c>
      <c r="Z114" s="667">
        <f t="shared" ca="1" si="36"/>
        <v>0</v>
      </c>
      <c r="AA114" s="668">
        <f t="shared" ca="1" si="37"/>
        <v>0</v>
      </c>
      <c r="AB114" s="669"/>
      <c r="AC114" s="679"/>
      <c r="AD114" s="677"/>
      <c r="AE114" s="677"/>
      <c r="AF114" s="677"/>
      <c r="AG114" s="677"/>
      <c r="AH114" s="678"/>
      <c r="AI114" s="678"/>
      <c r="AJ114" s="677"/>
      <c r="AK114" s="677"/>
      <c r="AL114" s="677"/>
      <c r="AM114" s="677"/>
      <c r="AN114" s="677"/>
      <c r="AO114" s="678"/>
      <c r="AP114" s="678"/>
      <c r="AQ114" s="677"/>
      <c r="AR114" s="677"/>
      <c r="AS114" s="677"/>
      <c r="AT114" s="677"/>
      <c r="AU114" s="677"/>
      <c r="AV114" s="678"/>
      <c r="AW114" s="678"/>
      <c r="AX114" s="677"/>
      <c r="AY114" s="677"/>
      <c r="AZ114" s="677"/>
      <c r="BA114" s="677"/>
      <c r="BB114" s="677"/>
      <c r="BC114" s="678"/>
      <c r="BD114" s="678"/>
      <c r="BE114" s="677"/>
      <c r="BF114" s="677"/>
      <c r="BG114" s="677"/>
      <c r="BH114" s="677"/>
      <c r="BI114" s="677"/>
      <c r="BJ114" s="678"/>
      <c r="BK114" s="678"/>
      <c r="BL114" s="677"/>
      <c r="BM114" s="677"/>
      <c r="BN114" s="677"/>
      <c r="BO114" s="677"/>
      <c r="BP114" s="677"/>
      <c r="BQ114" s="680"/>
      <c r="BR114" s="680"/>
      <c r="BS114" s="677"/>
      <c r="BT114" s="677"/>
      <c r="BU114" s="677"/>
      <c r="BV114" s="677"/>
      <c r="BW114" s="677"/>
      <c r="BX114" s="680"/>
      <c r="BY114" s="680"/>
      <c r="BZ114" s="677"/>
      <c r="CA114" s="677"/>
      <c r="CB114" s="677"/>
      <c r="CC114" s="677"/>
      <c r="CD114" s="677"/>
      <c r="CE114" s="680"/>
      <c r="CF114" s="680"/>
      <c r="CG114" s="677"/>
      <c r="CH114" s="677"/>
      <c r="CI114" s="677"/>
      <c r="CJ114" s="677"/>
      <c r="CK114" s="677"/>
      <c r="CL114" s="680"/>
      <c r="CM114" s="680"/>
    </row>
    <row r="115" spans="1:91" s="676" customFormat="1" hidden="1">
      <c r="A115" s="654">
        <f>'MTG RTG September 2019'!A103</f>
        <v>0</v>
      </c>
      <c r="B115" s="655"/>
      <c r="C115" s="656" t="str">
        <f>'MTG RTG September 2019'!C103</f>
        <v>Diema Family</v>
      </c>
      <c r="D115" s="657" t="str">
        <f>'MTG RTG September 2019'!D103</f>
        <v>Piyaa Albela</v>
      </c>
      <c r="E115" s="658" t="str">
        <f>'MTG RTG September 2019'!E103</f>
        <v>Mo-Fr</v>
      </c>
      <c r="F115" s="659">
        <f>'MTG RTG September 2019'!F103</f>
        <v>0.83333333333333337</v>
      </c>
      <c r="G115" s="658" t="str">
        <f>'MTG RTG September 2019'!G103</f>
        <v>PT</v>
      </c>
      <c r="H115" s="660">
        <f ca="1">SUMIF('MTG RTG September 2019'!$H$3:$M$4,$AA$9,'MTG RTG September 2019'!$H103:$M103)</f>
        <v>0.5</v>
      </c>
      <c r="I115" s="661">
        <f t="shared" ca="1" si="23"/>
        <v>0</v>
      </c>
      <c r="J115" s="662">
        <f t="shared" ca="1" si="24"/>
        <v>0</v>
      </c>
      <c r="K115" s="663">
        <f t="shared" ca="1" si="38"/>
        <v>0</v>
      </c>
      <c r="L115" s="663">
        <f t="shared" ca="1" si="25"/>
        <v>0</v>
      </c>
      <c r="M115" s="665">
        <f t="shared" si="26"/>
        <v>0</v>
      </c>
      <c r="N115" s="665">
        <f t="shared" si="39"/>
        <v>0</v>
      </c>
      <c r="O115" s="665">
        <f t="shared" si="27"/>
        <v>0</v>
      </c>
      <c r="P115" s="665">
        <f t="shared" si="28"/>
        <v>0</v>
      </c>
      <c r="Q115" s="665"/>
      <c r="R115" s="665">
        <f t="shared" si="29"/>
        <v>0</v>
      </c>
      <c r="S115" s="665">
        <f t="shared" si="30"/>
        <v>0</v>
      </c>
      <c r="T115" s="666">
        <f t="shared" ca="1" si="40"/>
        <v>0</v>
      </c>
      <c r="U115" s="667">
        <f t="shared" ca="1" si="31"/>
        <v>0</v>
      </c>
      <c r="V115" s="667">
        <f t="shared" ca="1" si="32"/>
        <v>0</v>
      </c>
      <c r="W115" s="667">
        <f t="shared" ca="1" si="33"/>
        <v>0</v>
      </c>
      <c r="X115" s="667">
        <f t="shared" ca="1" si="34"/>
        <v>0</v>
      </c>
      <c r="Y115" s="667">
        <f t="shared" ca="1" si="35"/>
        <v>0</v>
      </c>
      <c r="Z115" s="667">
        <f t="shared" ca="1" si="36"/>
        <v>0</v>
      </c>
      <c r="AA115" s="668">
        <f t="shared" ca="1" si="37"/>
        <v>0</v>
      </c>
      <c r="AB115" s="669"/>
      <c r="AC115" s="679"/>
      <c r="AD115" s="677"/>
      <c r="AE115" s="677"/>
      <c r="AF115" s="677"/>
      <c r="AG115" s="677"/>
      <c r="AH115" s="678"/>
      <c r="AI115" s="678"/>
      <c r="AJ115" s="677"/>
      <c r="AK115" s="677"/>
      <c r="AL115" s="677"/>
      <c r="AM115" s="677"/>
      <c r="AN115" s="677"/>
      <c r="AO115" s="678"/>
      <c r="AP115" s="678"/>
      <c r="AQ115" s="677"/>
      <c r="AR115" s="677"/>
      <c r="AS115" s="677"/>
      <c r="AT115" s="677"/>
      <c r="AU115" s="677"/>
      <c r="AV115" s="678"/>
      <c r="AW115" s="678"/>
      <c r="AX115" s="677"/>
      <c r="AY115" s="677"/>
      <c r="AZ115" s="677"/>
      <c r="BA115" s="677"/>
      <c r="BB115" s="677"/>
      <c r="BC115" s="678"/>
      <c r="BD115" s="678"/>
      <c r="BE115" s="677"/>
      <c r="BF115" s="677"/>
      <c r="BG115" s="677"/>
      <c r="BH115" s="677"/>
      <c r="BI115" s="677"/>
      <c r="BJ115" s="678"/>
      <c r="BK115" s="678"/>
      <c r="BL115" s="677"/>
      <c r="BM115" s="677"/>
      <c r="BN115" s="677"/>
      <c r="BO115" s="677"/>
      <c r="BP115" s="677"/>
      <c r="BQ115" s="680"/>
      <c r="BR115" s="680"/>
      <c r="BS115" s="677"/>
      <c r="BT115" s="677"/>
      <c r="BU115" s="677"/>
      <c r="BV115" s="677"/>
      <c r="BW115" s="677"/>
      <c r="BX115" s="680"/>
      <c r="BY115" s="680"/>
      <c r="BZ115" s="677"/>
      <c r="CA115" s="677"/>
      <c r="CB115" s="677"/>
      <c r="CC115" s="677"/>
      <c r="CD115" s="677"/>
      <c r="CE115" s="680"/>
      <c r="CF115" s="680"/>
      <c r="CG115" s="677"/>
      <c r="CH115" s="677"/>
      <c r="CI115" s="677"/>
      <c r="CJ115" s="677"/>
      <c r="CK115" s="677"/>
      <c r="CL115" s="680"/>
      <c r="CM115" s="680"/>
    </row>
    <row r="116" spans="1:91" s="676" customFormat="1" hidden="1">
      <c r="A116" s="654">
        <f>'MTG RTG September 2019'!A104</f>
        <v>0</v>
      </c>
      <c r="B116" s="655"/>
      <c r="C116" s="656" t="str">
        <f>'MTG RTG September 2019'!C104</f>
        <v>Diema Family</v>
      </c>
      <c r="D116" s="657" t="str">
        <f>'MTG RTG September 2019'!D104</f>
        <v>Prisoner of love</v>
      </c>
      <c r="E116" s="658" t="str">
        <f>'MTG RTG September 2019'!E104</f>
        <v>Mo-Fr</v>
      </c>
      <c r="F116" s="659">
        <f>'MTG RTG September 2019'!F104</f>
        <v>0.875</v>
      </c>
      <c r="G116" s="658" t="str">
        <f>'MTG RTG September 2019'!G104</f>
        <v>PT</v>
      </c>
      <c r="H116" s="660">
        <f ca="1">SUMIF('MTG RTG September 2019'!$H$3:$M$4,$AA$9,'MTG RTG September 2019'!$H104:$M104)</f>
        <v>0.7</v>
      </c>
      <c r="I116" s="661">
        <f t="shared" ca="1" si="23"/>
        <v>0</v>
      </c>
      <c r="J116" s="662">
        <f t="shared" ca="1" si="24"/>
        <v>0</v>
      </c>
      <c r="K116" s="663">
        <f t="shared" ca="1" si="38"/>
        <v>0</v>
      </c>
      <c r="L116" s="663">
        <f t="shared" ca="1" si="25"/>
        <v>0</v>
      </c>
      <c r="M116" s="665">
        <f t="shared" si="26"/>
        <v>0</v>
      </c>
      <c r="N116" s="665">
        <f t="shared" si="39"/>
        <v>0</v>
      </c>
      <c r="O116" s="665">
        <f t="shared" si="27"/>
        <v>0</v>
      </c>
      <c r="P116" s="665">
        <f t="shared" si="28"/>
        <v>0</v>
      </c>
      <c r="Q116" s="665"/>
      <c r="R116" s="665">
        <f t="shared" si="29"/>
        <v>0</v>
      </c>
      <c r="S116" s="665">
        <f t="shared" si="30"/>
        <v>0</v>
      </c>
      <c r="T116" s="666">
        <f t="shared" ca="1" si="40"/>
        <v>0</v>
      </c>
      <c r="U116" s="667">
        <f t="shared" ca="1" si="31"/>
        <v>0</v>
      </c>
      <c r="V116" s="667">
        <f t="shared" ca="1" si="32"/>
        <v>0</v>
      </c>
      <c r="W116" s="667">
        <f t="shared" ca="1" si="33"/>
        <v>0</v>
      </c>
      <c r="X116" s="667">
        <f t="shared" ca="1" si="34"/>
        <v>0</v>
      </c>
      <c r="Y116" s="667">
        <f t="shared" ca="1" si="35"/>
        <v>0</v>
      </c>
      <c r="Z116" s="667">
        <f t="shared" ca="1" si="36"/>
        <v>0</v>
      </c>
      <c r="AA116" s="668">
        <f t="shared" ca="1" si="37"/>
        <v>0</v>
      </c>
      <c r="AB116" s="669"/>
      <c r="AC116" s="679"/>
      <c r="AD116" s="677"/>
      <c r="AE116" s="677"/>
      <c r="AF116" s="677"/>
      <c r="AG116" s="677"/>
      <c r="AH116" s="678"/>
      <c r="AI116" s="678"/>
      <c r="AJ116" s="677"/>
      <c r="AK116" s="677"/>
      <c r="AL116" s="677"/>
      <c r="AM116" s="677"/>
      <c r="AN116" s="677"/>
      <c r="AO116" s="678"/>
      <c r="AP116" s="678"/>
      <c r="AQ116" s="677"/>
      <c r="AR116" s="677"/>
      <c r="AS116" s="677"/>
      <c r="AT116" s="677"/>
      <c r="AU116" s="677"/>
      <c r="AV116" s="678"/>
      <c r="AW116" s="678"/>
      <c r="AX116" s="677"/>
      <c r="AY116" s="677"/>
      <c r="AZ116" s="677"/>
      <c r="BA116" s="677"/>
      <c r="BB116" s="677"/>
      <c r="BC116" s="678"/>
      <c r="BD116" s="678"/>
      <c r="BE116" s="677"/>
      <c r="BF116" s="677"/>
      <c r="BG116" s="677"/>
      <c r="BH116" s="677"/>
      <c r="BI116" s="677"/>
      <c r="BJ116" s="678"/>
      <c r="BK116" s="678"/>
      <c r="BL116" s="677"/>
      <c r="BM116" s="677"/>
      <c r="BN116" s="677"/>
      <c r="BO116" s="677"/>
      <c r="BP116" s="677"/>
      <c r="BQ116" s="680"/>
      <c r="BR116" s="680"/>
      <c r="BS116" s="677"/>
      <c r="BT116" s="677"/>
      <c r="BU116" s="677"/>
      <c r="BV116" s="677"/>
      <c r="BW116" s="677"/>
      <c r="BX116" s="680"/>
      <c r="BY116" s="680"/>
      <c r="BZ116" s="677"/>
      <c r="CA116" s="677"/>
      <c r="CB116" s="677"/>
      <c r="CC116" s="677"/>
      <c r="CD116" s="677"/>
      <c r="CE116" s="680"/>
      <c r="CF116" s="680"/>
      <c r="CG116" s="677"/>
      <c r="CH116" s="677"/>
      <c r="CI116" s="677"/>
      <c r="CJ116" s="677"/>
      <c r="CK116" s="677"/>
      <c r="CL116" s="680"/>
      <c r="CM116" s="680"/>
    </row>
    <row r="117" spans="1:91" s="676" customFormat="1" hidden="1">
      <c r="A117" s="654" t="str">
        <f>'MTG RTG September 2019'!A105</f>
        <v>From 26.09.2019 Little Girl</v>
      </c>
      <c r="B117" s="655"/>
      <c r="C117" s="656" t="str">
        <f>'MTG RTG September 2019'!C105</f>
        <v>Diema Family</v>
      </c>
      <c r="D117" s="657" t="str">
        <f>'MTG RTG September 2019'!D105</f>
        <v>Sunshine Grils</v>
      </c>
      <c r="E117" s="658" t="str">
        <f>'MTG RTG September 2019'!E105</f>
        <v>Mo-Fr</v>
      </c>
      <c r="F117" s="659">
        <f>'MTG RTG September 2019'!F105</f>
        <v>0.9375</v>
      </c>
      <c r="G117" s="658" t="str">
        <f>'MTG RTG September 2019'!G105</f>
        <v>PT</v>
      </c>
      <c r="H117" s="660">
        <f ca="1">SUMIF('MTG RTG September 2019'!$H$3:$M$4,$AA$9,'MTG RTG September 2019'!$H105:$M105)</f>
        <v>1</v>
      </c>
      <c r="I117" s="661">
        <f t="shared" ca="1" si="23"/>
        <v>0</v>
      </c>
      <c r="J117" s="662">
        <f t="shared" ca="1" si="24"/>
        <v>0</v>
      </c>
      <c r="K117" s="663">
        <f t="shared" ca="1" si="38"/>
        <v>0</v>
      </c>
      <c r="L117" s="663">
        <f t="shared" ca="1" si="25"/>
        <v>0</v>
      </c>
      <c r="M117" s="665">
        <f t="shared" si="26"/>
        <v>0</v>
      </c>
      <c r="N117" s="665">
        <f t="shared" si="39"/>
        <v>0</v>
      </c>
      <c r="O117" s="665">
        <f t="shared" si="27"/>
        <v>0</v>
      </c>
      <c r="P117" s="665">
        <f t="shared" si="28"/>
        <v>0</v>
      </c>
      <c r="Q117" s="665"/>
      <c r="R117" s="665">
        <f t="shared" si="29"/>
        <v>0</v>
      </c>
      <c r="S117" s="665">
        <f t="shared" si="30"/>
        <v>0</v>
      </c>
      <c r="T117" s="666">
        <f t="shared" ca="1" si="40"/>
        <v>0</v>
      </c>
      <c r="U117" s="667">
        <f t="shared" ca="1" si="31"/>
        <v>0</v>
      </c>
      <c r="V117" s="667">
        <f t="shared" ca="1" si="32"/>
        <v>0</v>
      </c>
      <c r="W117" s="667">
        <f t="shared" ca="1" si="33"/>
        <v>0</v>
      </c>
      <c r="X117" s="667">
        <f t="shared" ca="1" si="34"/>
        <v>0</v>
      </c>
      <c r="Y117" s="667">
        <f t="shared" ca="1" si="35"/>
        <v>0</v>
      </c>
      <c r="Z117" s="667">
        <f t="shared" ca="1" si="36"/>
        <v>0</v>
      </c>
      <c r="AA117" s="668">
        <f t="shared" ca="1" si="37"/>
        <v>0</v>
      </c>
      <c r="AB117" s="669"/>
      <c r="AC117" s="679"/>
      <c r="AD117" s="677"/>
      <c r="AE117" s="677"/>
      <c r="AF117" s="677"/>
      <c r="AG117" s="677"/>
      <c r="AH117" s="678"/>
      <c r="AI117" s="678"/>
      <c r="AJ117" s="677"/>
      <c r="AK117" s="677"/>
      <c r="AL117" s="677"/>
      <c r="AM117" s="677"/>
      <c r="AN117" s="677"/>
      <c r="AO117" s="678"/>
      <c r="AP117" s="678"/>
      <c r="AQ117" s="677"/>
      <c r="AR117" s="677"/>
      <c r="AS117" s="677"/>
      <c r="AT117" s="677"/>
      <c r="AU117" s="677"/>
      <c r="AV117" s="678"/>
      <c r="AW117" s="678"/>
      <c r="AX117" s="677"/>
      <c r="AY117" s="677"/>
      <c r="AZ117" s="677"/>
      <c r="BA117" s="677"/>
      <c r="BB117" s="677"/>
      <c r="BC117" s="678"/>
      <c r="BD117" s="678"/>
      <c r="BE117" s="677"/>
      <c r="BF117" s="677"/>
      <c r="BG117" s="677"/>
      <c r="BH117" s="677"/>
      <c r="BI117" s="677"/>
      <c r="BJ117" s="678"/>
      <c r="BK117" s="678"/>
      <c r="BL117" s="677"/>
      <c r="BM117" s="677"/>
      <c r="BN117" s="677"/>
      <c r="BO117" s="677"/>
      <c r="BP117" s="677"/>
      <c r="BQ117" s="680"/>
      <c r="BR117" s="680"/>
      <c r="BS117" s="677"/>
      <c r="BT117" s="677"/>
      <c r="BU117" s="677"/>
      <c r="BV117" s="677"/>
      <c r="BW117" s="677"/>
      <c r="BX117" s="680"/>
      <c r="BY117" s="680"/>
      <c r="BZ117" s="677"/>
      <c r="CA117" s="677"/>
      <c r="CB117" s="677"/>
      <c r="CC117" s="677"/>
      <c r="CD117" s="677"/>
      <c r="CE117" s="680"/>
      <c r="CF117" s="680"/>
      <c r="CG117" s="677"/>
      <c r="CH117" s="677"/>
      <c r="CI117" s="677"/>
      <c r="CJ117" s="677"/>
      <c r="CK117" s="677"/>
      <c r="CL117" s="680"/>
      <c r="CM117" s="680"/>
    </row>
    <row r="118" spans="1:91" s="676" customFormat="1" hidden="1">
      <c r="A118" s="654">
        <f>'MTG RTG September 2019'!A106</f>
        <v>0</v>
      </c>
      <c r="B118" s="655"/>
      <c r="C118" s="656" t="str">
        <f>'MTG RTG September 2019'!C106</f>
        <v>Diema Family</v>
      </c>
      <c r="D118" s="657" t="str">
        <f>'MTG RTG September 2019'!D106</f>
        <v>Forgive me</v>
      </c>
      <c r="E118" s="658" t="str">
        <f>'MTG RTG September 2019'!E106</f>
        <v>Mo-Fr</v>
      </c>
      <c r="F118" s="659">
        <f>'MTG RTG September 2019'!F106</f>
        <v>0.97916666666666663</v>
      </c>
      <c r="G118" s="658" t="str">
        <f>'MTG RTG September 2019'!G106</f>
        <v>PT</v>
      </c>
      <c r="H118" s="660">
        <f ca="1">SUMIF('MTG RTG September 2019'!$H$3:$M$4,$AA$9,'MTG RTG September 2019'!$H106:$M106)</f>
        <v>0.30000000000000004</v>
      </c>
      <c r="I118" s="661">
        <f t="shared" ca="1" si="23"/>
        <v>0</v>
      </c>
      <c r="J118" s="662">
        <f t="shared" ca="1" si="24"/>
        <v>0</v>
      </c>
      <c r="K118" s="663">
        <f t="shared" ca="1" si="38"/>
        <v>0</v>
      </c>
      <c r="L118" s="663">
        <f t="shared" ca="1" si="25"/>
        <v>0</v>
      </c>
      <c r="M118" s="665">
        <f t="shared" si="26"/>
        <v>0</v>
      </c>
      <c r="N118" s="665">
        <f t="shared" si="39"/>
        <v>0</v>
      </c>
      <c r="O118" s="665">
        <f t="shared" si="27"/>
        <v>0</v>
      </c>
      <c r="P118" s="665">
        <f t="shared" si="28"/>
        <v>0</v>
      </c>
      <c r="Q118" s="665"/>
      <c r="R118" s="665">
        <f t="shared" si="29"/>
        <v>0</v>
      </c>
      <c r="S118" s="665">
        <f t="shared" si="30"/>
        <v>0</v>
      </c>
      <c r="T118" s="666">
        <f t="shared" ca="1" si="40"/>
        <v>0</v>
      </c>
      <c r="U118" s="667">
        <f t="shared" ca="1" si="31"/>
        <v>0</v>
      </c>
      <c r="V118" s="667">
        <f t="shared" ca="1" si="32"/>
        <v>0</v>
      </c>
      <c r="W118" s="667">
        <f t="shared" ca="1" si="33"/>
        <v>0</v>
      </c>
      <c r="X118" s="667">
        <f t="shared" ca="1" si="34"/>
        <v>0</v>
      </c>
      <c r="Y118" s="667">
        <f t="shared" ca="1" si="35"/>
        <v>0</v>
      </c>
      <c r="Z118" s="667">
        <f t="shared" ca="1" si="36"/>
        <v>0</v>
      </c>
      <c r="AA118" s="668">
        <f t="shared" ca="1" si="37"/>
        <v>0</v>
      </c>
      <c r="AB118" s="669"/>
      <c r="AC118" s="679"/>
      <c r="AD118" s="677"/>
      <c r="AE118" s="677"/>
      <c r="AF118" s="677"/>
      <c r="AG118" s="677"/>
      <c r="AH118" s="678"/>
      <c r="AI118" s="678"/>
      <c r="AJ118" s="677"/>
      <c r="AK118" s="677"/>
      <c r="AL118" s="677"/>
      <c r="AM118" s="677"/>
      <c r="AN118" s="677"/>
      <c r="AO118" s="678"/>
      <c r="AP118" s="678"/>
      <c r="AQ118" s="677"/>
      <c r="AR118" s="677"/>
      <c r="AS118" s="677"/>
      <c r="AT118" s="677"/>
      <c r="AU118" s="677"/>
      <c r="AV118" s="678"/>
      <c r="AW118" s="678"/>
      <c r="AX118" s="677"/>
      <c r="AY118" s="677"/>
      <c r="AZ118" s="677"/>
      <c r="BA118" s="677"/>
      <c r="BB118" s="677"/>
      <c r="BC118" s="678"/>
      <c r="BD118" s="678"/>
      <c r="BE118" s="677"/>
      <c r="BF118" s="677"/>
      <c r="BG118" s="677"/>
      <c r="BH118" s="677"/>
      <c r="BI118" s="677"/>
      <c r="BJ118" s="678"/>
      <c r="BK118" s="678"/>
      <c r="BL118" s="677"/>
      <c r="BM118" s="677"/>
      <c r="BN118" s="677"/>
      <c r="BO118" s="677"/>
      <c r="BP118" s="677"/>
      <c r="BQ118" s="680"/>
      <c r="BR118" s="680"/>
      <c r="BS118" s="677"/>
      <c r="BT118" s="677"/>
      <c r="BU118" s="677"/>
      <c r="BV118" s="677"/>
      <c r="BW118" s="677"/>
      <c r="BX118" s="680"/>
      <c r="BY118" s="680"/>
      <c r="BZ118" s="677"/>
      <c r="CA118" s="677"/>
      <c r="CB118" s="677"/>
      <c r="CC118" s="677"/>
      <c r="CD118" s="677"/>
      <c r="CE118" s="680"/>
      <c r="CF118" s="680"/>
      <c r="CG118" s="677"/>
      <c r="CH118" s="677"/>
      <c r="CI118" s="677"/>
      <c r="CJ118" s="677"/>
      <c r="CK118" s="677"/>
      <c r="CL118" s="680"/>
      <c r="CM118" s="680"/>
    </row>
    <row r="119" spans="1:91" s="676" customFormat="1" hidden="1">
      <c r="A119" s="654">
        <f>'MTG RTG September 2019'!A107</f>
        <v>0</v>
      </c>
      <c r="B119" s="655"/>
      <c r="C119" s="656" t="str">
        <f>'MTG RTG September 2019'!C107</f>
        <v>Diema Family</v>
      </c>
      <c r="D119" s="657" t="str">
        <f>'MTG RTG September 2019'!D107</f>
        <v>No. 309 (FRR)</v>
      </c>
      <c r="E119" s="658" t="str">
        <f>'MTG RTG September 2019'!E107</f>
        <v>Mo-Fr</v>
      </c>
      <c r="F119" s="659">
        <f>'MTG RTG September 2019'!F107</f>
        <v>2.0833333333333332E-2</v>
      </c>
      <c r="G119" s="658" t="str">
        <f>'MTG RTG September 2019'!G107</f>
        <v>NPT</v>
      </c>
      <c r="H119" s="660">
        <f ca="1">SUMIF('MTG RTG September 2019'!$H$3:$M$4,$AA$9,'MTG RTG September 2019'!$H107:$M107)</f>
        <v>0.30000000000000004</v>
      </c>
      <c r="I119" s="661">
        <f t="shared" ca="1" si="23"/>
        <v>0</v>
      </c>
      <c r="J119" s="662">
        <f t="shared" ca="1" si="24"/>
        <v>0</v>
      </c>
      <c r="K119" s="663">
        <f t="shared" ca="1" si="38"/>
        <v>0</v>
      </c>
      <c r="L119" s="663">
        <f t="shared" ca="1" si="25"/>
        <v>0</v>
      </c>
      <c r="M119" s="665">
        <f t="shared" si="26"/>
        <v>0</v>
      </c>
      <c r="N119" s="665">
        <f t="shared" si="39"/>
        <v>0</v>
      </c>
      <c r="O119" s="665">
        <f t="shared" si="27"/>
        <v>0</v>
      </c>
      <c r="P119" s="665">
        <f t="shared" si="28"/>
        <v>0</v>
      </c>
      <c r="Q119" s="665"/>
      <c r="R119" s="665">
        <f t="shared" si="29"/>
        <v>0</v>
      </c>
      <c r="S119" s="665">
        <f t="shared" si="30"/>
        <v>0</v>
      </c>
      <c r="T119" s="666">
        <f t="shared" ca="1" si="40"/>
        <v>0</v>
      </c>
      <c r="U119" s="667">
        <f t="shared" ca="1" si="31"/>
        <v>0</v>
      </c>
      <c r="V119" s="667">
        <f t="shared" ca="1" si="32"/>
        <v>0</v>
      </c>
      <c r="W119" s="667">
        <f t="shared" ca="1" si="33"/>
        <v>0</v>
      </c>
      <c r="X119" s="667">
        <f t="shared" ca="1" si="34"/>
        <v>0</v>
      </c>
      <c r="Y119" s="667">
        <f t="shared" ca="1" si="35"/>
        <v>0</v>
      </c>
      <c r="Z119" s="667">
        <f t="shared" ca="1" si="36"/>
        <v>0</v>
      </c>
      <c r="AA119" s="668">
        <f t="shared" ca="1" si="37"/>
        <v>0</v>
      </c>
      <c r="AB119" s="669"/>
      <c r="AC119" s="679"/>
      <c r="AD119" s="677"/>
      <c r="AE119" s="677"/>
      <c r="AF119" s="677"/>
      <c r="AG119" s="677"/>
      <c r="AH119" s="678"/>
      <c r="AI119" s="678"/>
      <c r="AJ119" s="677"/>
      <c r="AK119" s="677"/>
      <c r="AL119" s="677"/>
      <c r="AM119" s="677"/>
      <c r="AN119" s="677"/>
      <c r="AO119" s="678"/>
      <c r="AP119" s="678"/>
      <c r="AQ119" s="677"/>
      <c r="AR119" s="677"/>
      <c r="AS119" s="677"/>
      <c r="AT119" s="677"/>
      <c r="AU119" s="677"/>
      <c r="AV119" s="678"/>
      <c r="AW119" s="678"/>
      <c r="AX119" s="677"/>
      <c r="AY119" s="677"/>
      <c r="AZ119" s="677"/>
      <c r="BA119" s="677"/>
      <c r="BB119" s="677"/>
      <c r="BC119" s="678"/>
      <c r="BD119" s="678"/>
      <c r="BE119" s="677"/>
      <c r="BF119" s="677"/>
      <c r="BG119" s="677"/>
      <c r="BH119" s="677"/>
      <c r="BI119" s="677"/>
      <c r="BJ119" s="678"/>
      <c r="BK119" s="678"/>
      <c r="BL119" s="677"/>
      <c r="BM119" s="677"/>
      <c r="BN119" s="677"/>
      <c r="BO119" s="677"/>
      <c r="BP119" s="677"/>
      <c r="BQ119" s="680"/>
      <c r="BR119" s="680"/>
      <c r="BS119" s="677"/>
      <c r="BT119" s="677"/>
      <c r="BU119" s="677"/>
      <c r="BV119" s="677"/>
      <c r="BW119" s="677"/>
      <c r="BX119" s="680"/>
      <c r="BY119" s="680"/>
      <c r="BZ119" s="677"/>
      <c r="CA119" s="677"/>
      <c r="CB119" s="677"/>
      <c r="CC119" s="677"/>
      <c r="CD119" s="677"/>
      <c r="CE119" s="680"/>
      <c r="CF119" s="680"/>
      <c r="CG119" s="677"/>
      <c r="CH119" s="677"/>
      <c r="CI119" s="677"/>
      <c r="CJ119" s="677"/>
      <c r="CK119" s="677"/>
      <c r="CL119" s="680"/>
      <c r="CM119" s="680"/>
    </row>
    <row r="120" spans="1:91" s="676" customFormat="1" hidden="1">
      <c r="A120" s="654">
        <f>'MTG RTG September 2019'!A108</f>
        <v>0</v>
      </c>
      <c r="B120" s="655"/>
      <c r="C120" s="656" t="str">
        <f>'MTG RTG September 2019'!C108</f>
        <v>Diema Family</v>
      </c>
      <c r="D120" s="657" t="str">
        <f>'MTG RTG September 2019'!D108</f>
        <v>Snowdrop (FRR)</v>
      </c>
      <c r="E120" s="658" t="str">
        <f>'MTG RTG September 2019'!E108</f>
        <v>Mo-Fr</v>
      </c>
      <c r="F120" s="659">
        <f>'MTG RTG September 2019'!F108</f>
        <v>6.25E-2</v>
      </c>
      <c r="G120" s="658" t="str">
        <f>'MTG RTG September 2019'!G108</f>
        <v>NPT</v>
      </c>
      <c r="H120" s="660">
        <f ca="1">SUMIF('MTG RTG September 2019'!$H$3:$M$4,$AA$9,'MTG RTG September 2019'!$H108:$M108)</f>
        <v>0.1</v>
      </c>
      <c r="I120" s="661">
        <f t="shared" ca="1" si="23"/>
        <v>0</v>
      </c>
      <c r="J120" s="662">
        <f t="shared" ca="1" si="24"/>
        <v>0</v>
      </c>
      <c r="K120" s="663">
        <f t="shared" ca="1" si="38"/>
        <v>0</v>
      </c>
      <c r="L120" s="663">
        <f t="shared" ca="1" si="25"/>
        <v>0</v>
      </c>
      <c r="M120" s="665">
        <f t="shared" si="26"/>
        <v>0</v>
      </c>
      <c r="N120" s="665">
        <f t="shared" si="39"/>
        <v>0</v>
      </c>
      <c r="O120" s="665">
        <f t="shared" si="27"/>
        <v>0</v>
      </c>
      <c r="P120" s="665">
        <f t="shared" si="28"/>
        <v>0</v>
      </c>
      <c r="Q120" s="665"/>
      <c r="R120" s="665">
        <f t="shared" si="29"/>
        <v>0</v>
      </c>
      <c r="S120" s="665">
        <f t="shared" si="30"/>
        <v>0</v>
      </c>
      <c r="T120" s="666">
        <f t="shared" ca="1" si="40"/>
        <v>0</v>
      </c>
      <c r="U120" s="667">
        <f t="shared" ca="1" si="31"/>
        <v>0</v>
      </c>
      <c r="V120" s="667">
        <f t="shared" ca="1" si="32"/>
        <v>0</v>
      </c>
      <c r="W120" s="667">
        <f t="shared" ca="1" si="33"/>
        <v>0</v>
      </c>
      <c r="X120" s="667">
        <f t="shared" ca="1" si="34"/>
        <v>0</v>
      </c>
      <c r="Y120" s="667">
        <f t="shared" ca="1" si="35"/>
        <v>0</v>
      </c>
      <c r="Z120" s="667">
        <f t="shared" ca="1" si="36"/>
        <v>0</v>
      </c>
      <c r="AA120" s="668">
        <f t="shared" ca="1" si="37"/>
        <v>0</v>
      </c>
      <c r="AB120" s="669"/>
      <c r="AC120" s="679"/>
      <c r="AD120" s="677"/>
      <c r="AE120" s="677"/>
      <c r="AF120" s="677"/>
      <c r="AG120" s="677"/>
      <c r="AH120" s="678"/>
      <c r="AI120" s="678"/>
      <c r="AJ120" s="677"/>
      <c r="AK120" s="677"/>
      <c r="AL120" s="677"/>
      <c r="AM120" s="677"/>
      <c r="AN120" s="677"/>
      <c r="AO120" s="678"/>
      <c r="AP120" s="678"/>
      <c r="AQ120" s="677"/>
      <c r="AR120" s="677"/>
      <c r="AS120" s="677"/>
      <c r="AT120" s="677"/>
      <c r="AU120" s="677"/>
      <c r="AV120" s="678"/>
      <c r="AW120" s="678"/>
      <c r="AX120" s="677"/>
      <c r="AY120" s="677"/>
      <c r="AZ120" s="677"/>
      <c r="BA120" s="677"/>
      <c r="BB120" s="677"/>
      <c r="BC120" s="678"/>
      <c r="BD120" s="678"/>
      <c r="BE120" s="677"/>
      <c r="BF120" s="677"/>
      <c r="BG120" s="677"/>
      <c r="BH120" s="677"/>
      <c r="BI120" s="677"/>
      <c r="BJ120" s="678"/>
      <c r="BK120" s="678"/>
      <c r="BL120" s="677"/>
      <c r="BM120" s="677"/>
      <c r="BN120" s="677"/>
      <c r="BO120" s="677"/>
      <c r="BP120" s="677"/>
      <c r="BQ120" s="680"/>
      <c r="BR120" s="680"/>
      <c r="BS120" s="677"/>
      <c r="BT120" s="677"/>
      <c r="BU120" s="677"/>
      <c r="BV120" s="677"/>
      <c r="BW120" s="677"/>
      <c r="BX120" s="680"/>
      <c r="BY120" s="680"/>
      <c r="BZ120" s="677"/>
      <c r="CA120" s="677"/>
      <c r="CB120" s="677"/>
      <c r="CC120" s="677"/>
      <c r="CD120" s="677"/>
      <c r="CE120" s="680"/>
      <c r="CF120" s="680"/>
      <c r="CG120" s="677"/>
      <c r="CH120" s="677"/>
      <c r="CI120" s="677"/>
      <c r="CJ120" s="677"/>
      <c r="CK120" s="677"/>
      <c r="CL120" s="680"/>
      <c r="CM120" s="680"/>
    </row>
    <row r="121" spans="1:91" s="676" customFormat="1" hidden="1">
      <c r="A121" s="654">
        <f>'MTG RTG September 2019'!A109</f>
        <v>0</v>
      </c>
      <c r="B121" s="655"/>
      <c r="C121" s="656" t="str">
        <f>'MTG RTG September 2019'!C109</f>
        <v>Diema Family</v>
      </c>
      <c r="D121" s="657" t="str">
        <f>'MTG RTG September 2019'!D109</f>
        <v>Saath Nibhaana Saathiya</v>
      </c>
      <c r="E121" s="658" t="str">
        <f>'MTG RTG September 2019'!E109</f>
        <v>Sa-Su</v>
      </c>
      <c r="F121" s="659">
        <f>'MTG RTG September 2019'!F109</f>
        <v>0.27083333333333331</v>
      </c>
      <c r="G121" s="658" t="str">
        <f>'MTG RTG September 2019'!G109</f>
        <v>NPT</v>
      </c>
      <c r="H121" s="660">
        <f ca="1">SUMIF('MTG RTG September 2019'!$H$3:$M$4,$AA$9,'MTG RTG September 2019'!$H109:$M109)</f>
        <v>0.1</v>
      </c>
      <c r="I121" s="661">
        <f t="shared" ca="1" si="23"/>
        <v>0</v>
      </c>
      <c r="J121" s="662">
        <f t="shared" ca="1" si="24"/>
        <v>0</v>
      </c>
      <c r="K121" s="663">
        <f t="shared" ca="1" si="38"/>
        <v>0</v>
      </c>
      <c r="L121" s="663">
        <f t="shared" ca="1" si="25"/>
        <v>0</v>
      </c>
      <c r="M121" s="665">
        <f t="shared" si="26"/>
        <v>0</v>
      </c>
      <c r="N121" s="665">
        <f t="shared" si="39"/>
        <v>0</v>
      </c>
      <c r="O121" s="665">
        <f t="shared" si="27"/>
        <v>0</v>
      </c>
      <c r="P121" s="665">
        <f t="shared" si="28"/>
        <v>0</v>
      </c>
      <c r="Q121" s="665"/>
      <c r="R121" s="665">
        <f t="shared" si="29"/>
        <v>0</v>
      </c>
      <c r="S121" s="665">
        <f t="shared" si="30"/>
        <v>0</v>
      </c>
      <c r="T121" s="666">
        <f t="shared" ca="1" si="40"/>
        <v>0</v>
      </c>
      <c r="U121" s="667">
        <f t="shared" ca="1" si="31"/>
        <v>0</v>
      </c>
      <c r="V121" s="667">
        <f t="shared" ca="1" si="32"/>
        <v>0</v>
      </c>
      <c r="W121" s="667">
        <f t="shared" ca="1" si="33"/>
        <v>0</v>
      </c>
      <c r="X121" s="667">
        <f t="shared" ca="1" si="34"/>
        <v>0</v>
      </c>
      <c r="Y121" s="667">
        <f t="shared" ca="1" si="35"/>
        <v>0</v>
      </c>
      <c r="Z121" s="667">
        <f t="shared" ca="1" si="36"/>
        <v>0</v>
      </c>
      <c r="AA121" s="668">
        <f t="shared" ca="1" si="37"/>
        <v>0</v>
      </c>
      <c r="AB121" s="669"/>
      <c r="AC121" s="679"/>
      <c r="AD121" s="677"/>
      <c r="AE121" s="677"/>
      <c r="AF121" s="677"/>
      <c r="AG121" s="677"/>
      <c r="AH121" s="678"/>
      <c r="AI121" s="678"/>
      <c r="AJ121" s="677"/>
      <c r="AK121" s="677"/>
      <c r="AL121" s="677"/>
      <c r="AM121" s="677"/>
      <c r="AN121" s="677"/>
      <c r="AO121" s="678"/>
      <c r="AP121" s="678"/>
      <c r="AQ121" s="677"/>
      <c r="AR121" s="677"/>
      <c r="AS121" s="677"/>
      <c r="AT121" s="677"/>
      <c r="AU121" s="677"/>
      <c r="AV121" s="678"/>
      <c r="AW121" s="678"/>
      <c r="AX121" s="677"/>
      <c r="AY121" s="677"/>
      <c r="AZ121" s="677"/>
      <c r="BA121" s="677"/>
      <c r="BB121" s="677"/>
      <c r="BC121" s="678"/>
      <c r="BD121" s="678"/>
      <c r="BE121" s="677"/>
      <c r="BF121" s="677"/>
      <c r="BG121" s="677"/>
      <c r="BH121" s="677"/>
      <c r="BI121" s="677"/>
      <c r="BJ121" s="678"/>
      <c r="BK121" s="678"/>
      <c r="BL121" s="677"/>
      <c r="BM121" s="677"/>
      <c r="BN121" s="677"/>
      <c r="BO121" s="677"/>
      <c r="BP121" s="677"/>
      <c r="BQ121" s="680"/>
      <c r="BR121" s="680"/>
      <c r="BS121" s="677"/>
      <c r="BT121" s="677"/>
      <c r="BU121" s="677"/>
      <c r="BV121" s="677"/>
      <c r="BW121" s="677"/>
      <c r="BX121" s="680"/>
      <c r="BY121" s="680"/>
      <c r="BZ121" s="677"/>
      <c r="CA121" s="677"/>
      <c r="CB121" s="677"/>
      <c r="CC121" s="677"/>
      <c r="CD121" s="677"/>
      <c r="CE121" s="680"/>
      <c r="CF121" s="680"/>
      <c r="CG121" s="677"/>
      <c r="CH121" s="677"/>
      <c r="CI121" s="677"/>
      <c r="CJ121" s="677"/>
      <c r="CK121" s="677"/>
      <c r="CL121" s="680"/>
      <c r="CM121" s="680"/>
    </row>
    <row r="122" spans="1:91" s="676" customFormat="1" hidden="1">
      <c r="A122" s="654">
        <f>'MTG RTG September 2019'!A110</f>
        <v>0</v>
      </c>
      <c r="B122" s="655"/>
      <c r="C122" s="656" t="str">
        <f>'MTG RTG September 2019'!C110</f>
        <v>Diema Family</v>
      </c>
      <c r="D122" s="657" t="str">
        <f>'MTG RTG September 2019'!D110</f>
        <v>Saath Nibhaana Saathiya</v>
      </c>
      <c r="E122" s="658" t="str">
        <f>'MTG RTG September 2019'!E110</f>
        <v>Sa-Su</v>
      </c>
      <c r="F122" s="659">
        <f>'MTG RTG September 2019'!F110</f>
        <v>0.3263888888888889</v>
      </c>
      <c r="G122" s="658" t="str">
        <f>'MTG RTG September 2019'!G110</f>
        <v>NPT</v>
      </c>
      <c r="H122" s="660">
        <f ca="1">SUMIF('MTG RTG September 2019'!$H$3:$M$4,$AA$9,'MTG RTG September 2019'!$H110:$M110)</f>
        <v>0.30000000000000004</v>
      </c>
      <c r="I122" s="661">
        <f t="shared" ca="1" si="23"/>
        <v>0</v>
      </c>
      <c r="J122" s="662">
        <f t="shared" ca="1" si="24"/>
        <v>0</v>
      </c>
      <c r="K122" s="663">
        <f t="shared" ca="1" si="38"/>
        <v>0</v>
      </c>
      <c r="L122" s="663">
        <f t="shared" ca="1" si="25"/>
        <v>0</v>
      </c>
      <c r="M122" s="665">
        <f t="shared" si="26"/>
        <v>0</v>
      </c>
      <c r="N122" s="665">
        <f t="shared" si="39"/>
        <v>0</v>
      </c>
      <c r="O122" s="665">
        <f t="shared" si="27"/>
        <v>0</v>
      </c>
      <c r="P122" s="665">
        <f t="shared" si="28"/>
        <v>0</v>
      </c>
      <c r="Q122" s="665"/>
      <c r="R122" s="665">
        <f t="shared" si="29"/>
        <v>0</v>
      </c>
      <c r="S122" s="665">
        <f t="shared" si="30"/>
        <v>0</v>
      </c>
      <c r="T122" s="666">
        <f t="shared" ca="1" si="40"/>
        <v>0</v>
      </c>
      <c r="U122" s="667">
        <f t="shared" ca="1" si="31"/>
        <v>0</v>
      </c>
      <c r="V122" s="667">
        <f t="shared" ca="1" si="32"/>
        <v>0</v>
      </c>
      <c r="W122" s="667">
        <f t="shared" ca="1" si="33"/>
        <v>0</v>
      </c>
      <c r="X122" s="667">
        <f t="shared" ca="1" si="34"/>
        <v>0</v>
      </c>
      <c r="Y122" s="667">
        <f t="shared" ca="1" si="35"/>
        <v>0</v>
      </c>
      <c r="Z122" s="667">
        <f t="shared" ca="1" si="36"/>
        <v>0</v>
      </c>
      <c r="AA122" s="668">
        <f t="shared" ca="1" si="37"/>
        <v>0</v>
      </c>
      <c r="AB122" s="669"/>
      <c r="AC122" s="679"/>
      <c r="AD122" s="677"/>
      <c r="AE122" s="677"/>
      <c r="AF122" s="677"/>
      <c r="AG122" s="677"/>
      <c r="AH122" s="678"/>
      <c r="AI122" s="678"/>
      <c r="AJ122" s="677"/>
      <c r="AK122" s="677"/>
      <c r="AL122" s="677"/>
      <c r="AM122" s="677"/>
      <c r="AN122" s="677"/>
      <c r="AO122" s="678"/>
      <c r="AP122" s="678"/>
      <c r="AQ122" s="677"/>
      <c r="AR122" s="677"/>
      <c r="AS122" s="677"/>
      <c r="AT122" s="677"/>
      <c r="AU122" s="677"/>
      <c r="AV122" s="678"/>
      <c r="AW122" s="678"/>
      <c r="AX122" s="677"/>
      <c r="AY122" s="677"/>
      <c r="AZ122" s="677"/>
      <c r="BA122" s="677"/>
      <c r="BB122" s="677"/>
      <c r="BC122" s="678"/>
      <c r="BD122" s="678"/>
      <c r="BE122" s="677"/>
      <c r="BF122" s="677"/>
      <c r="BG122" s="677"/>
      <c r="BH122" s="677"/>
      <c r="BI122" s="677"/>
      <c r="BJ122" s="678"/>
      <c r="BK122" s="678"/>
      <c r="BL122" s="677"/>
      <c r="BM122" s="677"/>
      <c r="BN122" s="677"/>
      <c r="BO122" s="677"/>
      <c r="BP122" s="677"/>
      <c r="BQ122" s="680"/>
      <c r="BR122" s="680"/>
      <c r="BS122" s="677"/>
      <c r="BT122" s="677"/>
      <c r="BU122" s="677"/>
      <c r="BV122" s="677"/>
      <c r="BW122" s="677"/>
      <c r="BX122" s="680"/>
      <c r="BY122" s="680"/>
      <c r="BZ122" s="677"/>
      <c r="CA122" s="677"/>
      <c r="CB122" s="677"/>
      <c r="CC122" s="677"/>
      <c r="CD122" s="677"/>
      <c r="CE122" s="680"/>
      <c r="CF122" s="680"/>
      <c r="CG122" s="677"/>
      <c r="CH122" s="677"/>
      <c r="CI122" s="677"/>
      <c r="CJ122" s="677"/>
      <c r="CK122" s="677"/>
      <c r="CL122" s="680"/>
      <c r="CM122" s="680"/>
    </row>
    <row r="123" spans="1:91" s="676" customFormat="1" hidden="1">
      <c r="A123" s="654">
        <f>'MTG RTG September 2019'!A111</f>
        <v>0</v>
      </c>
      <c r="B123" s="655"/>
      <c r="C123" s="656" t="str">
        <f>'MTG RTG September 2019'!C111</f>
        <v>Diema Family</v>
      </c>
      <c r="D123" s="657" t="str">
        <f>'MTG RTG September 2019'!D111</f>
        <v>Elif</v>
      </c>
      <c r="E123" s="658" t="str">
        <f>'MTG RTG September 2019'!E111</f>
        <v>Sa-Su</v>
      </c>
      <c r="F123" s="659">
        <f>'MTG RTG September 2019'!F111</f>
        <v>0.41666666666666669</v>
      </c>
      <c r="G123" s="658" t="str">
        <f>'MTG RTG September 2019'!G111</f>
        <v>NPT</v>
      </c>
      <c r="H123" s="660">
        <f ca="1">SUMIF('MTG RTG September 2019'!$H$3:$M$4,$AA$9,'MTG RTG September 2019'!$H111:$M111)</f>
        <v>0.2</v>
      </c>
      <c r="I123" s="661">
        <f t="shared" ca="1" si="23"/>
        <v>0</v>
      </c>
      <c r="J123" s="662">
        <f t="shared" ca="1" si="24"/>
        <v>0</v>
      </c>
      <c r="K123" s="663">
        <f t="shared" ca="1" si="38"/>
        <v>0</v>
      </c>
      <c r="L123" s="663">
        <f t="shared" ca="1" si="25"/>
        <v>0</v>
      </c>
      <c r="M123" s="665">
        <f t="shared" si="26"/>
        <v>0</v>
      </c>
      <c r="N123" s="665">
        <f t="shared" si="39"/>
        <v>0</v>
      </c>
      <c r="O123" s="665">
        <f t="shared" si="27"/>
        <v>0</v>
      </c>
      <c r="P123" s="665">
        <f t="shared" si="28"/>
        <v>0</v>
      </c>
      <c r="Q123" s="665"/>
      <c r="R123" s="665">
        <f t="shared" si="29"/>
        <v>0</v>
      </c>
      <c r="S123" s="665">
        <f t="shared" si="30"/>
        <v>0</v>
      </c>
      <c r="T123" s="666">
        <f t="shared" ca="1" si="40"/>
        <v>0</v>
      </c>
      <c r="U123" s="667">
        <f t="shared" ca="1" si="31"/>
        <v>0</v>
      </c>
      <c r="V123" s="667">
        <f t="shared" ca="1" si="32"/>
        <v>0</v>
      </c>
      <c r="W123" s="667">
        <f t="shared" ca="1" si="33"/>
        <v>0</v>
      </c>
      <c r="X123" s="667">
        <f t="shared" ca="1" si="34"/>
        <v>0</v>
      </c>
      <c r="Y123" s="667">
        <f t="shared" ca="1" si="35"/>
        <v>0</v>
      </c>
      <c r="Z123" s="667">
        <f t="shared" ca="1" si="36"/>
        <v>0</v>
      </c>
      <c r="AA123" s="668">
        <f t="shared" ca="1" si="37"/>
        <v>0</v>
      </c>
      <c r="AB123" s="669"/>
      <c r="AC123" s="679"/>
      <c r="AD123" s="677"/>
      <c r="AE123" s="677"/>
      <c r="AF123" s="677"/>
      <c r="AG123" s="677"/>
      <c r="AH123" s="678"/>
      <c r="AI123" s="678"/>
      <c r="AJ123" s="677"/>
      <c r="AK123" s="677"/>
      <c r="AL123" s="677"/>
      <c r="AM123" s="677"/>
      <c r="AN123" s="677"/>
      <c r="AO123" s="678"/>
      <c r="AP123" s="678"/>
      <c r="AQ123" s="677"/>
      <c r="AR123" s="677"/>
      <c r="AS123" s="677"/>
      <c r="AT123" s="677"/>
      <c r="AU123" s="677"/>
      <c r="AV123" s="678"/>
      <c r="AW123" s="678"/>
      <c r="AX123" s="677"/>
      <c r="AY123" s="677"/>
      <c r="AZ123" s="677"/>
      <c r="BA123" s="677"/>
      <c r="BB123" s="677"/>
      <c r="BC123" s="678"/>
      <c r="BD123" s="678"/>
      <c r="BE123" s="677"/>
      <c r="BF123" s="677"/>
      <c r="BG123" s="677"/>
      <c r="BH123" s="677"/>
      <c r="BI123" s="677"/>
      <c r="BJ123" s="678"/>
      <c r="BK123" s="678"/>
      <c r="BL123" s="677"/>
      <c r="BM123" s="677"/>
      <c r="BN123" s="677"/>
      <c r="BO123" s="677"/>
      <c r="BP123" s="677"/>
      <c r="BQ123" s="680"/>
      <c r="BR123" s="680"/>
      <c r="BS123" s="677"/>
      <c r="BT123" s="677"/>
      <c r="BU123" s="677"/>
      <c r="BV123" s="677"/>
      <c r="BW123" s="677"/>
      <c r="BX123" s="680"/>
      <c r="BY123" s="680"/>
      <c r="BZ123" s="677"/>
      <c r="CA123" s="677"/>
      <c r="CB123" s="677"/>
      <c r="CC123" s="677"/>
      <c r="CD123" s="677"/>
      <c r="CE123" s="680"/>
      <c r="CF123" s="680"/>
      <c r="CG123" s="677"/>
      <c r="CH123" s="677"/>
      <c r="CI123" s="677"/>
      <c r="CJ123" s="677"/>
      <c r="CK123" s="677"/>
      <c r="CL123" s="680"/>
      <c r="CM123" s="680"/>
    </row>
    <row r="124" spans="1:91" s="676" customFormat="1" hidden="1">
      <c r="A124" s="654">
        <f>'MTG RTG September 2019'!A112</f>
        <v>0</v>
      </c>
      <c r="B124" s="655"/>
      <c r="C124" s="656" t="str">
        <f>'MTG RTG September 2019'!C112</f>
        <v>Diema Family</v>
      </c>
      <c r="D124" s="657" t="str">
        <f>'MTG RTG September 2019'!D112</f>
        <v>Elif</v>
      </c>
      <c r="E124" s="658" t="str">
        <f>'MTG RTG September 2019'!E112</f>
        <v>Sa-Su</v>
      </c>
      <c r="F124" s="659">
        <f>'MTG RTG September 2019'!F112</f>
        <v>0.45833333333333331</v>
      </c>
      <c r="G124" s="658" t="str">
        <f>'MTG RTG September 2019'!G112</f>
        <v>NPT</v>
      </c>
      <c r="H124" s="660">
        <f ca="1">SUMIF('MTG RTG September 2019'!$H$3:$M$4,$AA$9,'MTG RTG September 2019'!$H112:$M112)</f>
        <v>0.1</v>
      </c>
      <c r="I124" s="661">
        <f t="shared" ca="1" si="23"/>
        <v>0</v>
      </c>
      <c r="J124" s="662">
        <f t="shared" ca="1" si="24"/>
        <v>0</v>
      </c>
      <c r="K124" s="663">
        <f t="shared" ca="1" si="38"/>
        <v>0</v>
      </c>
      <c r="L124" s="663">
        <f t="shared" ca="1" si="25"/>
        <v>0</v>
      </c>
      <c r="M124" s="665">
        <f t="shared" si="26"/>
        <v>0</v>
      </c>
      <c r="N124" s="665">
        <f t="shared" si="39"/>
        <v>0</v>
      </c>
      <c r="O124" s="665">
        <f t="shared" si="27"/>
        <v>0</v>
      </c>
      <c r="P124" s="665">
        <f t="shared" si="28"/>
        <v>0</v>
      </c>
      <c r="Q124" s="665"/>
      <c r="R124" s="665">
        <f t="shared" si="29"/>
        <v>0</v>
      </c>
      <c r="S124" s="665">
        <f t="shared" si="30"/>
        <v>0</v>
      </c>
      <c r="T124" s="666">
        <f t="shared" ca="1" si="40"/>
        <v>0</v>
      </c>
      <c r="U124" s="667">
        <f t="shared" ca="1" si="31"/>
        <v>0</v>
      </c>
      <c r="V124" s="667">
        <f t="shared" ca="1" si="32"/>
        <v>0</v>
      </c>
      <c r="W124" s="667">
        <f t="shared" ca="1" si="33"/>
        <v>0</v>
      </c>
      <c r="X124" s="667">
        <f t="shared" ca="1" si="34"/>
        <v>0</v>
      </c>
      <c r="Y124" s="667">
        <f t="shared" ca="1" si="35"/>
        <v>0</v>
      </c>
      <c r="Z124" s="667">
        <f t="shared" ca="1" si="36"/>
        <v>0</v>
      </c>
      <c r="AA124" s="668">
        <f t="shared" ca="1" si="37"/>
        <v>0</v>
      </c>
      <c r="AB124" s="669"/>
      <c r="AC124" s="679"/>
      <c r="AD124" s="677"/>
      <c r="AE124" s="677"/>
      <c r="AF124" s="677"/>
      <c r="AG124" s="677"/>
      <c r="AH124" s="678"/>
      <c r="AI124" s="678"/>
      <c r="AJ124" s="677"/>
      <c r="AK124" s="677"/>
      <c r="AL124" s="677"/>
      <c r="AM124" s="677"/>
      <c r="AN124" s="677"/>
      <c r="AO124" s="678"/>
      <c r="AP124" s="678"/>
      <c r="AQ124" s="677"/>
      <c r="AR124" s="677"/>
      <c r="AS124" s="677"/>
      <c r="AT124" s="677"/>
      <c r="AU124" s="677"/>
      <c r="AV124" s="678"/>
      <c r="AW124" s="678"/>
      <c r="AX124" s="677"/>
      <c r="AY124" s="677"/>
      <c r="AZ124" s="677"/>
      <c r="BA124" s="677"/>
      <c r="BB124" s="677"/>
      <c r="BC124" s="678"/>
      <c r="BD124" s="678"/>
      <c r="BE124" s="677"/>
      <c r="BF124" s="677"/>
      <c r="BG124" s="677"/>
      <c r="BH124" s="677"/>
      <c r="BI124" s="677"/>
      <c r="BJ124" s="678"/>
      <c r="BK124" s="678"/>
      <c r="BL124" s="677"/>
      <c r="BM124" s="677"/>
      <c r="BN124" s="677"/>
      <c r="BO124" s="677"/>
      <c r="BP124" s="677"/>
      <c r="BQ124" s="680"/>
      <c r="BR124" s="680"/>
      <c r="BS124" s="677"/>
      <c r="BT124" s="677"/>
      <c r="BU124" s="677"/>
      <c r="BV124" s="677"/>
      <c r="BW124" s="677"/>
      <c r="BX124" s="680"/>
      <c r="BY124" s="680"/>
      <c r="BZ124" s="677"/>
      <c r="CA124" s="677"/>
      <c r="CB124" s="677"/>
      <c r="CC124" s="677"/>
      <c r="CD124" s="677"/>
      <c r="CE124" s="680"/>
      <c r="CF124" s="680"/>
      <c r="CG124" s="677"/>
      <c r="CH124" s="677"/>
      <c r="CI124" s="677"/>
      <c r="CJ124" s="677"/>
      <c r="CK124" s="677"/>
      <c r="CL124" s="680"/>
      <c r="CM124" s="680"/>
    </row>
    <row r="125" spans="1:91" s="676" customFormat="1" hidden="1">
      <c r="A125" s="654">
        <f>'MTG RTG September 2019'!A113</f>
        <v>0</v>
      </c>
      <c r="B125" s="655"/>
      <c r="C125" s="656" t="str">
        <f>'MTG RTG September 2019'!C113</f>
        <v>Diema Family</v>
      </c>
      <c r="D125" s="657" t="str">
        <f>'MTG RTG September 2019'!D113</f>
        <v>Romantic Movie</v>
      </c>
      <c r="E125" s="658" t="str">
        <f>'MTG RTG September 2019'!E113</f>
        <v>Sa-Su</v>
      </c>
      <c r="F125" s="659">
        <f>'MTG RTG September 2019'!F113</f>
        <v>0.5</v>
      </c>
      <c r="G125" s="658" t="str">
        <f>'MTG RTG September 2019'!G113</f>
        <v>NPT</v>
      </c>
      <c r="H125" s="660">
        <f ca="1">SUMIF('MTG RTG September 2019'!$H$3:$M$4,$AA$9,'MTG RTG September 2019'!$H113:$M113)</f>
        <v>0.2</v>
      </c>
      <c r="I125" s="661">
        <f t="shared" ca="1" si="23"/>
        <v>0</v>
      </c>
      <c r="J125" s="662">
        <f t="shared" ca="1" si="24"/>
        <v>0</v>
      </c>
      <c r="K125" s="663">
        <f t="shared" ref="K125:K137" ca="1" si="41">H125*N125*2</f>
        <v>0</v>
      </c>
      <c r="L125" s="663">
        <f t="shared" ca="1" si="25"/>
        <v>0</v>
      </c>
      <c r="M125" s="665">
        <f t="shared" si="26"/>
        <v>0</v>
      </c>
      <c r="N125" s="665">
        <f t="shared" ref="N125:N137" si="42">COUNTIF(AC125:CM125,"B")</f>
        <v>0</v>
      </c>
      <c r="O125" s="665">
        <f t="shared" si="27"/>
        <v>0</v>
      </c>
      <c r="P125" s="665">
        <f t="shared" si="28"/>
        <v>0</v>
      </c>
      <c r="Q125" s="665"/>
      <c r="R125" s="665">
        <f t="shared" si="29"/>
        <v>0</v>
      </c>
      <c r="S125" s="665">
        <f t="shared" si="30"/>
        <v>0</v>
      </c>
      <c r="T125" s="666">
        <f t="shared" ref="T125:T137" ca="1" si="43">$AA$12*$AA$11*H125</f>
        <v>0</v>
      </c>
      <c r="U125" s="667">
        <f t="shared" ca="1" si="31"/>
        <v>0</v>
      </c>
      <c r="V125" s="667">
        <f t="shared" ca="1" si="32"/>
        <v>0</v>
      </c>
      <c r="W125" s="667">
        <f t="shared" ca="1" si="33"/>
        <v>0</v>
      </c>
      <c r="X125" s="667">
        <f t="shared" ca="1" si="34"/>
        <v>0</v>
      </c>
      <c r="Y125" s="667">
        <f t="shared" ca="1" si="35"/>
        <v>0</v>
      </c>
      <c r="Z125" s="667">
        <f t="shared" ca="1" si="36"/>
        <v>0</v>
      </c>
      <c r="AA125" s="668">
        <f t="shared" ca="1" si="37"/>
        <v>0</v>
      </c>
      <c r="AB125" s="669"/>
      <c r="AC125" s="679"/>
      <c r="AD125" s="677"/>
      <c r="AE125" s="677"/>
      <c r="AF125" s="677"/>
      <c r="AG125" s="677"/>
      <c r="AH125" s="678"/>
      <c r="AI125" s="678"/>
      <c r="AJ125" s="677"/>
      <c r="AK125" s="677"/>
      <c r="AL125" s="677"/>
      <c r="AM125" s="677"/>
      <c r="AN125" s="677"/>
      <c r="AO125" s="678"/>
      <c r="AP125" s="678"/>
      <c r="AQ125" s="677"/>
      <c r="AR125" s="677"/>
      <c r="AS125" s="677"/>
      <c r="AT125" s="677"/>
      <c r="AU125" s="677"/>
      <c r="AV125" s="678"/>
      <c r="AW125" s="678"/>
      <c r="AX125" s="677"/>
      <c r="AY125" s="677"/>
      <c r="AZ125" s="677"/>
      <c r="BA125" s="677"/>
      <c r="BB125" s="677"/>
      <c r="BC125" s="678"/>
      <c r="BD125" s="678"/>
      <c r="BE125" s="677"/>
      <c r="BF125" s="677"/>
      <c r="BG125" s="677"/>
      <c r="BH125" s="677"/>
      <c r="BI125" s="677"/>
      <c r="BJ125" s="678"/>
      <c r="BK125" s="678"/>
      <c r="BL125" s="677"/>
      <c r="BM125" s="677"/>
      <c r="BN125" s="677"/>
      <c r="BO125" s="677"/>
      <c r="BP125" s="677"/>
      <c r="BQ125" s="680"/>
      <c r="BR125" s="680"/>
      <c r="BS125" s="677"/>
      <c r="BT125" s="677"/>
      <c r="BU125" s="677"/>
      <c r="BV125" s="677"/>
      <c r="BW125" s="677"/>
      <c r="BX125" s="680"/>
      <c r="BY125" s="680"/>
      <c r="BZ125" s="677"/>
      <c r="CA125" s="677"/>
      <c r="CB125" s="677"/>
      <c r="CC125" s="677"/>
      <c r="CD125" s="677"/>
      <c r="CE125" s="680"/>
      <c r="CF125" s="680"/>
      <c r="CG125" s="677"/>
      <c r="CH125" s="677"/>
      <c r="CI125" s="677"/>
      <c r="CJ125" s="677"/>
      <c r="CK125" s="677"/>
      <c r="CL125" s="680"/>
      <c r="CM125" s="680"/>
    </row>
    <row r="126" spans="1:91" s="676" customFormat="1" hidden="1">
      <c r="A126" s="654">
        <f>'MTG RTG September 2019'!A114</f>
        <v>0</v>
      </c>
      <c r="B126" s="655" t="s">
        <v>49</v>
      </c>
      <c r="C126" s="656" t="str">
        <f>'MTG RTG September 2019'!C114</f>
        <v>Diema Family</v>
      </c>
      <c r="D126" s="657" t="str">
        <f>'MTG RTG September 2019'!D114</f>
        <v>Romantic Movie</v>
      </c>
      <c r="E126" s="658" t="str">
        <f>'MTG RTG September 2019'!E114</f>
        <v>Sa-Su</v>
      </c>
      <c r="F126" s="659">
        <f>'MTG RTG September 2019'!F114</f>
        <v>0.58333333333333337</v>
      </c>
      <c r="G126" s="658" t="str">
        <f>'MTG RTG September 2019'!G114</f>
        <v>NPT</v>
      </c>
      <c r="H126" s="660">
        <f ca="1">SUMIF('MTG RTG September 2019'!$H$3:$M$4,$AA$9,'MTG RTG September 2019'!$H114:$M114)</f>
        <v>0.30000000000000004</v>
      </c>
      <c r="I126" s="661">
        <f t="shared" ca="1" si="23"/>
        <v>0</v>
      </c>
      <c r="J126" s="662">
        <f t="shared" ca="1" si="24"/>
        <v>0</v>
      </c>
      <c r="K126" s="663">
        <f t="shared" ca="1" si="41"/>
        <v>0</v>
      </c>
      <c r="L126" s="663">
        <f t="shared" ca="1" si="25"/>
        <v>0</v>
      </c>
      <c r="M126" s="665">
        <f t="shared" si="26"/>
        <v>0</v>
      </c>
      <c r="N126" s="665">
        <f t="shared" si="42"/>
        <v>0</v>
      </c>
      <c r="O126" s="665">
        <f t="shared" si="27"/>
        <v>0</v>
      </c>
      <c r="P126" s="665">
        <f t="shared" si="28"/>
        <v>0</v>
      </c>
      <c r="Q126" s="665"/>
      <c r="R126" s="665">
        <f t="shared" si="29"/>
        <v>0</v>
      </c>
      <c r="S126" s="665">
        <f t="shared" si="30"/>
        <v>0</v>
      </c>
      <c r="T126" s="666">
        <f t="shared" ca="1" si="43"/>
        <v>0</v>
      </c>
      <c r="U126" s="667">
        <f t="shared" ca="1" si="31"/>
        <v>0</v>
      </c>
      <c r="V126" s="667">
        <f t="shared" ca="1" si="32"/>
        <v>0</v>
      </c>
      <c r="W126" s="667">
        <f t="shared" ca="1" si="33"/>
        <v>0</v>
      </c>
      <c r="X126" s="667">
        <f t="shared" ca="1" si="34"/>
        <v>0</v>
      </c>
      <c r="Y126" s="667">
        <f t="shared" ca="1" si="35"/>
        <v>0</v>
      </c>
      <c r="Z126" s="667">
        <f t="shared" ca="1" si="36"/>
        <v>0</v>
      </c>
      <c r="AA126" s="668">
        <f t="shared" ca="1" si="37"/>
        <v>0</v>
      </c>
      <c r="AB126" s="669"/>
      <c r="AC126" s="679"/>
      <c r="AD126" s="677"/>
      <c r="AE126" s="677"/>
      <c r="AF126" s="677"/>
      <c r="AG126" s="677"/>
      <c r="AH126" s="678"/>
      <c r="AI126" s="678"/>
      <c r="AJ126" s="677"/>
      <c r="AK126" s="677"/>
      <c r="AL126" s="677"/>
      <c r="AM126" s="677"/>
      <c r="AN126" s="677"/>
      <c r="AO126" s="678"/>
      <c r="AP126" s="678"/>
      <c r="AQ126" s="677"/>
      <c r="AR126" s="677"/>
      <c r="AS126" s="677"/>
      <c r="AT126" s="677"/>
      <c r="AU126" s="677"/>
      <c r="AV126" s="678"/>
      <c r="AW126" s="678"/>
      <c r="AX126" s="677"/>
      <c r="AY126" s="677"/>
      <c r="AZ126" s="677"/>
      <c r="BA126" s="677"/>
      <c r="BB126" s="677"/>
      <c r="BC126" s="678"/>
      <c r="BD126" s="678"/>
      <c r="BE126" s="677"/>
      <c r="BF126" s="677"/>
      <c r="BG126" s="677"/>
      <c r="BH126" s="677"/>
      <c r="BI126" s="677"/>
      <c r="BJ126" s="678"/>
      <c r="BK126" s="678"/>
      <c r="BL126" s="677"/>
      <c r="BM126" s="677"/>
      <c r="BN126" s="677"/>
      <c r="BO126" s="677"/>
      <c r="BP126" s="677"/>
      <c r="BQ126" s="680"/>
      <c r="BR126" s="680"/>
      <c r="BS126" s="677"/>
      <c r="BT126" s="677"/>
      <c r="BU126" s="677"/>
      <c r="BV126" s="677"/>
      <c r="BW126" s="677"/>
      <c r="BX126" s="680"/>
      <c r="BY126" s="680"/>
      <c r="BZ126" s="677"/>
      <c r="CA126" s="677"/>
      <c r="CB126" s="677"/>
      <c r="CC126" s="677"/>
      <c r="CD126" s="677"/>
      <c r="CE126" s="680"/>
      <c r="CF126" s="680"/>
      <c r="CG126" s="677"/>
      <c r="CH126" s="677"/>
      <c r="CI126" s="677"/>
      <c r="CJ126" s="677"/>
      <c r="CK126" s="677"/>
      <c r="CL126" s="680"/>
      <c r="CM126" s="680"/>
    </row>
    <row r="127" spans="1:91" s="676" customFormat="1" hidden="1">
      <c r="A127" s="654">
        <f>'MTG RTG September 2019'!A115</f>
        <v>0</v>
      </c>
      <c r="B127" s="655" t="s">
        <v>49</v>
      </c>
      <c r="C127" s="656" t="str">
        <f>'MTG RTG September 2019'!C115</f>
        <v>Diema Family</v>
      </c>
      <c r="D127" s="657" t="str">
        <f>'MTG RTG September 2019'!D115</f>
        <v>The good witch</v>
      </c>
      <c r="E127" s="658" t="str">
        <f>'MTG RTG September 2019'!E115</f>
        <v>Sa-Su</v>
      </c>
      <c r="F127" s="659">
        <f>'MTG RTG September 2019'!F115</f>
        <v>0.66666666666666663</v>
      </c>
      <c r="G127" s="658" t="str">
        <f>'MTG RTG September 2019'!G115</f>
        <v>NPT</v>
      </c>
      <c r="H127" s="660">
        <f ca="1">SUMIF('MTG RTG September 2019'!$H$3:$M$4,$AA$9,'MTG RTG September 2019'!$H115:$M115)</f>
        <v>0.4</v>
      </c>
      <c r="I127" s="661">
        <f t="shared" ca="1" si="23"/>
        <v>0</v>
      </c>
      <c r="J127" s="662">
        <f t="shared" ca="1" si="24"/>
        <v>0</v>
      </c>
      <c r="K127" s="663">
        <f t="shared" ca="1" si="41"/>
        <v>0</v>
      </c>
      <c r="L127" s="663">
        <f t="shared" ca="1" si="25"/>
        <v>0</v>
      </c>
      <c r="M127" s="665">
        <f t="shared" si="26"/>
        <v>0</v>
      </c>
      <c r="N127" s="665">
        <f t="shared" si="42"/>
        <v>0</v>
      </c>
      <c r="O127" s="665">
        <f t="shared" si="27"/>
        <v>0</v>
      </c>
      <c r="P127" s="665">
        <f t="shared" si="28"/>
        <v>0</v>
      </c>
      <c r="Q127" s="665"/>
      <c r="R127" s="665">
        <f t="shared" si="29"/>
        <v>0</v>
      </c>
      <c r="S127" s="665">
        <f t="shared" si="30"/>
        <v>0</v>
      </c>
      <c r="T127" s="666">
        <f t="shared" ca="1" si="43"/>
        <v>0</v>
      </c>
      <c r="U127" s="667">
        <f t="shared" ca="1" si="31"/>
        <v>0</v>
      </c>
      <c r="V127" s="667">
        <f t="shared" ca="1" si="32"/>
        <v>0</v>
      </c>
      <c r="W127" s="667">
        <f t="shared" ca="1" si="33"/>
        <v>0</v>
      </c>
      <c r="X127" s="667">
        <f t="shared" ca="1" si="34"/>
        <v>0</v>
      </c>
      <c r="Y127" s="667">
        <f t="shared" ca="1" si="35"/>
        <v>0</v>
      </c>
      <c r="Z127" s="667">
        <f t="shared" ca="1" si="36"/>
        <v>0</v>
      </c>
      <c r="AA127" s="668">
        <f t="shared" ca="1" si="37"/>
        <v>0</v>
      </c>
      <c r="AB127" s="669"/>
      <c r="AC127" s="679"/>
      <c r="AD127" s="677"/>
      <c r="AE127" s="677"/>
      <c r="AF127" s="677"/>
      <c r="AG127" s="677"/>
      <c r="AH127" s="678"/>
      <c r="AI127" s="678"/>
      <c r="AJ127" s="677"/>
      <c r="AK127" s="677"/>
      <c r="AL127" s="677"/>
      <c r="AM127" s="677"/>
      <c r="AN127" s="677"/>
      <c r="AO127" s="678"/>
      <c r="AP127" s="678"/>
      <c r="AQ127" s="677"/>
      <c r="AR127" s="677"/>
      <c r="AS127" s="677"/>
      <c r="AT127" s="677"/>
      <c r="AU127" s="677"/>
      <c r="AV127" s="678"/>
      <c r="AW127" s="678"/>
      <c r="AX127" s="677"/>
      <c r="AY127" s="677"/>
      <c r="AZ127" s="677"/>
      <c r="BA127" s="677"/>
      <c r="BB127" s="677"/>
      <c r="BC127" s="678"/>
      <c r="BD127" s="678"/>
      <c r="BE127" s="677"/>
      <c r="BF127" s="677"/>
      <c r="BG127" s="677"/>
      <c r="BH127" s="677"/>
      <c r="BI127" s="677"/>
      <c r="BJ127" s="678"/>
      <c r="BK127" s="678"/>
      <c r="BL127" s="677"/>
      <c r="BM127" s="677"/>
      <c r="BN127" s="677"/>
      <c r="BO127" s="677"/>
      <c r="BP127" s="677"/>
      <c r="BQ127" s="680"/>
      <c r="BR127" s="680"/>
      <c r="BS127" s="677"/>
      <c r="BT127" s="677"/>
      <c r="BU127" s="677"/>
      <c r="BV127" s="677"/>
      <c r="BW127" s="677"/>
      <c r="BX127" s="680"/>
      <c r="BY127" s="680"/>
      <c r="BZ127" s="677"/>
      <c r="CA127" s="677"/>
      <c r="CB127" s="677"/>
      <c r="CC127" s="677"/>
      <c r="CD127" s="677"/>
      <c r="CE127" s="680"/>
      <c r="CF127" s="680"/>
      <c r="CG127" s="677"/>
      <c r="CH127" s="677"/>
      <c r="CI127" s="677"/>
      <c r="CJ127" s="677"/>
      <c r="CK127" s="677"/>
      <c r="CL127" s="680"/>
      <c r="CM127" s="680"/>
    </row>
    <row r="128" spans="1:91" s="676" customFormat="1" hidden="1">
      <c r="A128" s="654">
        <f>'MTG RTG September 2019'!A116</f>
        <v>0</v>
      </c>
      <c r="B128" s="655"/>
      <c r="C128" s="656" t="str">
        <f>'MTG RTG September 2019'!C116</f>
        <v>Diema Family</v>
      </c>
      <c r="D128" s="657" t="str">
        <f>'MTG RTG September 2019'!D116</f>
        <v>Hayat</v>
      </c>
      <c r="E128" s="658" t="str">
        <f>'MTG RTG September 2019'!E116</f>
        <v>Sa-Su</v>
      </c>
      <c r="F128" s="659">
        <f>'MTG RTG September 2019'!F116</f>
        <v>0.70833333333333337</v>
      </c>
      <c r="G128" s="658" t="str">
        <f>'MTG RTG September 2019'!G116</f>
        <v>NPT</v>
      </c>
      <c r="H128" s="660">
        <f ca="1">SUMIF('MTG RTG September 2019'!$H$3:$M$4,$AA$9,'MTG RTG September 2019'!$H116:$M116)</f>
        <v>0.4</v>
      </c>
      <c r="I128" s="661">
        <f t="shared" ca="1" si="23"/>
        <v>0</v>
      </c>
      <c r="J128" s="662">
        <f t="shared" ca="1" si="24"/>
        <v>0</v>
      </c>
      <c r="K128" s="663">
        <f t="shared" ca="1" si="41"/>
        <v>0</v>
      </c>
      <c r="L128" s="663">
        <f t="shared" ca="1" si="25"/>
        <v>0</v>
      </c>
      <c r="M128" s="665">
        <f t="shared" si="26"/>
        <v>0</v>
      </c>
      <c r="N128" s="665">
        <f t="shared" si="42"/>
        <v>0</v>
      </c>
      <c r="O128" s="665">
        <f t="shared" si="27"/>
        <v>0</v>
      </c>
      <c r="P128" s="665">
        <f t="shared" si="28"/>
        <v>0</v>
      </c>
      <c r="Q128" s="665"/>
      <c r="R128" s="665">
        <f t="shared" si="29"/>
        <v>0</v>
      </c>
      <c r="S128" s="665">
        <f t="shared" si="30"/>
        <v>0</v>
      </c>
      <c r="T128" s="666">
        <f t="shared" ca="1" si="43"/>
        <v>0</v>
      </c>
      <c r="U128" s="667">
        <f t="shared" ca="1" si="31"/>
        <v>0</v>
      </c>
      <c r="V128" s="667">
        <f t="shared" ca="1" si="32"/>
        <v>0</v>
      </c>
      <c r="W128" s="667">
        <f t="shared" ca="1" si="33"/>
        <v>0</v>
      </c>
      <c r="X128" s="667">
        <f t="shared" ca="1" si="34"/>
        <v>0</v>
      </c>
      <c r="Y128" s="667">
        <f t="shared" ca="1" si="35"/>
        <v>0</v>
      </c>
      <c r="Z128" s="667">
        <f t="shared" ca="1" si="36"/>
        <v>0</v>
      </c>
      <c r="AA128" s="668">
        <f t="shared" ca="1" si="37"/>
        <v>0</v>
      </c>
      <c r="AB128" s="669"/>
      <c r="AC128" s="679"/>
      <c r="AD128" s="677"/>
      <c r="AE128" s="677"/>
      <c r="AF128" s="677"/>
      <c r="AG128" s="677"/>
      <c r="AH128" s="678"/>
      <c r="AI128" s="678"/>
      <c r="AJ128" s="677"/>
      <c r="AK128" s="677"/>
      <c r="AL128" s="677"/>
      <c r="AM128" s="677"/>
      <c r="AN128" s="677"/>
      <c r="AO128" s="678"/>
      <c r="AP128" s="678"/>
      <c r="AQ128" s="677"/>
      <c r="AR128" s="677"/>
      <c r="AS128" s="677"/>
      <c r="AT128" s="677"/>
      <c r="AU128" s="677"/>
      <c r="AV128" s="678"/>
      <c r="AW128" s="678"/>
      <c r="AX128" s="677"/>
      <c r="AY128" s="677"/>
      <c r="AZ128" s="677"/>
      <c r="BA128" s="677"/>
      <c r="BB128" s="677"/>
      <c r="BC128" s="678"/>
      <c r="BD128" s="678"/>
      <c r="BE128" s="677"/>
      <c r="BF128" s="677"/>
      <c r="BG128" s="677"/>
      <c r="BH128" s="677"/>
      <c r="BI128" s="677"/>
      <c r="BJ128" s="678"/>
      <c r="BK128" s="678"/>
      <c r="BL128" s="677"/>
      <c r="BM128" s="677"/>
      <c r="BN128" s="677"/>
      <c r="BO128" s="677"/>
      <c r="BP128" s="677"/>
      <c r="BQ128" s="680"/>
      <c r="BR128" s="680"/>
      <c r="BS128" s="677"/>
      <c r="BT128" s="677"/>
      <c r="BU128" s="677"/>
      <c r="BV128" s="677"/>
      <c r="BW128" s="677"/>
      <c r="BX128" s="680"/>
      <c r="BY128" s="680"/>
      <c r="BZ128" s="677"/>
      <c r="CA128" s="677"/>
      <c r="CB128" s="677"/>
      <c r="CC128" s="677"/>
      <c r="CD128" s="677"/>
      <c r="CE128" s="680"/>
      <c r="CF128" s="680"/>
      <c r="CG128" s="677"/>
      <c r="CH128" s="677"/>
      <c r="CI128" s="677"/>
      <c r="CJ128" s="677"/>
      <c r="CK128" s="677"/>
      <c r="CL128" s="680"/>
      <c r="CM128" s="680"/>
    </row>
    <row r="129" spans="1:91" s="676" customFormat="1" hidden="1">
      <c r="A129" s="654">
        <f>'MTG RTG September 2019'!A117</f>
        <v>0</v>
      </c>
      <c r="B129" s="655"/>
      <c r="C129" s="656" t="str">
        <f>'MTG RTG September 2019'!C117</f>
        <v>Diema Family</v>
      </c>
      <c r="D129" s="657" t="str">
        <f>'MTG RTG September 2019'!D117</f>
        <v>Hayat</v>
      </c>
      <c r="E129" s="658" t="str">
        <f>'MTG RTG September 2019'!E117</f>
        <v>Sa-Su</v>
      </c>
      <c r="F129" s="659">
        <f>'MTG RTG September 2019'!F117</f>
        <v>0.75</v>
      </c>
      <c r="G129" s="658" t="str">
        <f>'MTG RTG September 2019'!G117</f>
        <v>PT</v>
      </c>
      <c r="H129" s="660">
        <f ca="1">SUMIF('MTG RTG September 2019'!$H$3:$M$4,$AA$9,'MTG RTG September 2019'!$H117:$M117)</f>
        <v>0.60000000000000009</v>
      </c>
      <c r="I129" s="661">
        <f t="shared" ca="1" si="23"/>
        <v>0</v>
      </c>
      <c r="J129" s="662">
        <f t="shared" ca="1" si="24"/>
        <v>0</v>
      </c>
      <c r="K129" s="663">
        <f t="shared" ca="1" si="41"/>
        <v>0</v>
      </c>
      <c r="L129" s="663">
        <f t="shared" ca="1" si="25"/>
        <v>0</v>
      </c>
      <c r="M129" s="665">
        <f t="shared" si="26"/>
        <v>0</v>
      </c>
      <c r="N129" s="665">
        <f t="shared" si="42"/>
        <v>0</v>
      </c>
      <c r="O129" s="665">
        <f t="shared" si="27"/>
        <v>0</v>
      </c>
      <c r="P129" s="665">
        <f t="shared" si="28"/>
        <v>0</v>
      </c>
      <c r="Q129" s="665"/>
      <c r="R129" s="665">
        <f t="shared" si="29"/>
        <v>0</v>
      </c>
      <c r="S129" s="665">
        <f t="shared" si="30"/>
        <v>0</v>
      </c>
      <c r="T129" s="666">
        <f t="shared" ca="1" si="43"/>
        <v>0</v>
      </c>
      <c r="U129" s="667">
        <f t="shared" ca="1" si="31"/>
        <v>0</v>
      </c>
      <c r="V129" s="667">
        <f t="shared" ca="1" si="32"/>
        <v>0</v>
      </c>
      <c r="W129" s="667">
        <f t="shared" ca="1" si="33"/>
        <v>0</v>
      </c>
      <c r="X129" s="667">
        <f t="shared" ca="1" si="34"/>
        <v>0</v>
      </c>
      <c r="Y129" s="667">
        <f t="shared" ca="1" si="35"/>
        <v>0</v>
      </c>
      <c r="Z129" s="667">
        <f t="shared" ca="1" si="36"/>
        <v>0</v>
      </c>
      <c r="AA129" s="668">
        <f t="shared" ca="1" si="37"/>
        <v>0</v>
      </c>
      <c r="AB129" s="669"/>
      <c r="AC129" s="679"/>
      <c r="AD129" s="677"/>
      <c r="AE129" s="677"/>
      <c r="AF129" s="677"/>
      <c r="AG129" s="677"/>
      <c r="AH129" s="678"/>
      <c r="AI129" s="678"/>
      <c r="AJ129" s="677"/>
      <c r="AK129" s="677"/>
      <c r="AL129" s="677"/>
      <c r="AM129" s="677"/>
      <c r="AN129" s="677"/>
      <c r="AO129" s="678"/>
      <c r="AP129" s="678"/>
      <c r="AQ129" s="677"/>
      <c r="AR129" s="677"/>
      <c r="AS129" s="677"/>
      <c r="AT129" s="677"/>
      <c r="AU129" s="677"/>
      <c r="AV129" s="678"/>
      <c r="AW129" s="678"/>
      <c r="AX129" s="677"/>
      <c r="AY129" s="677"/>
      <c r="AZ129" s="677"/>
      <c r="BA129" s="677"/>
      <c r="BB129" s="677"/>
      <c r="BC129" s="678"/>
      <c r="BD129" s="678"/>
      <c r="BE129" s="677"/>
      <c r="BF129" s="677"/>
      <c r="BG129" s="677"/>
      <c r="BH129" s="677"/>
      <c r="BI129" s="677"/>
      <c r="BJ129" s="678"/>
      <c r="BK129" s="678"/>
      <c r="BL129" s="677"/>
      <c r="BM129" s="677"/>
      <c r="BN129" s="677"/>
      <c r="BO129" s="677"/>
      <c r="BP129" s="677"/>
      <c r="BQ129" s="680"/>
      <c r="BR129" s="680"/>
      <c r="BS129" s="677"/>
      <c r="BT129" s="677"/>
      <c r="BU129" s="677"/>
      <c r="BV129" s="677"/>
      <c r="BW129" s="677"/>
      <c r="BX129" s="680"/>
      <c r="BY129" s="680"/>
      <c r="BZ129" s="677"/>
      <c r="CA129" s="677"/>
      <c r="CB129" s="677"/>
      <c r="CC129" s="677"/>
      <c r="CD129" s="677"/>
      <c r="CE129" s="680"/>
      <c r="CF129" s="680"/>
      <c r="CG129" s="677"/>
      <c r="CH129" s="677"/>
      <c r="CI129" s="677"/>
      <c r="CJ129" s="677"/>
      <c r="CK129" s="677"/>
      <c r="CL129" s="680"/>
      <c r="CM129" s="680"/>
    </row>
    <row r="130" spans="1:91" s="676" customFormat="1" hidden="1">
      <c r="A130" s="654">
        <f>'MTG RTG September 2019'!A118</f>
        <v>0</v>
      </c>
      <c r="B130" s="655"/>
      <c r="C130" s="656" t="str">
        <f>'MTG RTG September 2019'!C118</f>
        <v>Diema Family</v>
      </c>
      <c r="D130" s="657" t="str">
        <f>'MTG RTG September 2019'!D118</f>
        <v>Keeping up with the Kardashians</v>
      </c>
      <c r="E130" s="658" t="str">
        <f>'MTG RTG September 2019'!E118</f>
        <v>Sa-Su</v>
      </c>
      <c r="F130" s="659">
        <f>'MTG RTG September 2019'!F118</f>
        <v>0.79166666666666663</v>
      </c>
      <c r="G130" s="658" t="str">
        <f>'MTG RTG September 2019'!G118</f>
        <v>PT</v>
      </c>
      <c r="H130" s="660">
        <f ca="1">SUMIF('MTG RTG September 2019'!$H$3:$M$4,$AA$9,'MTG RTG September 2019'!$H118:$M118)</f>
        <v>0.60000000000000009</v>
      </c>
      <c r="I130" s="661">
        <f t="shared" ca="1" si="23"/>
        <v>0</v>
      </c>
      <c r="J130" s="662">
        <f t="shared" ca="1" si="24"/>
        <v>0</v>
      </c>
      <c r="K130" s="663">
        <f t="shared" ca="1" si="41"/>
        <v>0</v>
      </c>
      <c r="L130" s="663">
        <f t="shared" ca="1" si="25"/>
        <v>0</v>
      </c>
      <c r="M130" s="665">
        <f t="shared" si="26"/>
        <v>0</v>
      </c>
      <c r="N130" s="665">
        <f t="shared" si="42"/>
        <v>0</v>
      </c>
      <c r="O130" s="665">
        <f t="shared" si="27"/>
        <v>0</v>
      </c>
      <c r="P130" s="665">
        <f t="shared" si="28"/>
        <v>0</v>
      </c>
      <c r="Q130" s="665"/>
      <c r="R130" s="665">
        <f t="shared" si="29"/>
        <v>0</v>
      </c>
      <c r="S130" s="665">
        <f t="shared" si="30"/>
        <v>0</v>
      </c>
      <c r="T130" s="666">
        <f t="shared" ca="1" si="43"/>
        <v>0</v>
      </c>
      <c r="U130" s="667">
        <f t="shared" ca="1" si="31"/>
        <v>0</v>
      </c>
      <c r="V130" s="667">
        <f t="shared" ca="1" si="32"/>
        <v>0</v>
      </c>
      <c r="W130" s="667">
        <f t="shared" ca="1" si="33"/>
        <v>0</v>
      </c>
      <c r="X130" s="667">
        <f t="shared" ca="1" si="34"/>
        <v>0</v>
      </c>
      <c r="Y130" s="667">
        <f t="shared" ca="1" si="35"/>
        <v>0</v>
      </c>
      <c r="Z130" s="667">
        <f t="shared" ca="1" si="36"/>
        <v>0</v>
      </c>
      <c r="AA130" s="668">
        <f t="shared" ca="1" si="37"/>
        <v>0</v>
      </c>
      <c r="AB130" s="669"/>
      <c r="AC130" s="679"/>
      <c r="AD130" s="677"/>
      <c r="AE130" s="677"/>
      <c r="AF130" s="677"/>
      <c r="AG130" s="677"/>
      <c r="AH130" s="678"/>
      <c r="AI130" s="678"/>
      <c r="AJ130" s="677"/>
      <c r="AK130" s="677"/>
      <c r="AL130" s="677"/>
      <c r="AM130" s="677"/>
      <c r="AN130" s="677"/>
      <c r="AO130" s="678"/>
      <c r="AP130" s="678"/>
      <c r="AQ130" s="677"/>
      <c r="AR130" s="677"/>
      <c r="AS130" s="677"/>
      <c r="AT130" s="677"/>
      <c r="AU130" s="677"/>
      <c r="AV130" s="678"/>
      <c r="AW130" s="678"/>
      <c r="AX130" s="677"/>
      <c r="AY130" s="677"/>
      <c r="AZ130" s="677"/>
      <c r="BA130" s="677"/>
      <c r="BB130" s="677"/>
      <c r="BC130" s="678"/>
      <c r="BD130" s="678"/>
      <c r="BE130" s="677"/>
      <c r="BF130" s="677"/>
      <c r="BG130" s="677"/>
      <c r="BH130" s="677"/>
      <c r="BI130" s="677"/>
      <c r="BJ130" s="678"/>
      <c r="BK130" s="678"/>
      <c r="BL130" s="677"/>
      <c r="BM130" s="677"/>
      <c r="BN130" s="677"/>
      <c r="BO130" s="677"/>
      <c r="BP130" s="677"/>
      <c r="BQ130" s="680"/>
      <c r="BR130" s="680"/>
      <c r="BS130" s="677"/>
      <c r="BT130" s="677"/>
      <c r="BU130" s="677"/>
      <c r="BV130" s="677"/>
      <c r="BW130" s="677"/>
      <c r="BX130" s="680"/>
      <c r="BY130" s="680"/>
      <c r="BZ130" s="677"/>
      <c r="CA130" s="677"/>
      <c r="CB130" s="677"/>
      <c r="CC130" s="677"/>
      <c r="CD130" s="677"/>
      <c r="CE130" s="680"/>
      <c r="CF130" s="680"/>
      <c r="CG130" s="677"/>
      <c r="CH130" s="677"/>
      <c r="CI130" s="677"/>
      <c r="CJ130" s="677"/>
      <c r="CK130" s="677"/>
      <c r="CL130" s="680"/>
      <c r="CM130" s="680"/>
    </row>
    <row r="131" spans="1:91" s="676" customFormat="1" hidden="1">
      <c r="A131" s="654">
        <f>'MTG RTG September 2019'!A119</f>
        <v>0</v>
      </c>
      <c r="B131" s="655"/>
      <c r="C131" s="656" t="str">
        <f>'MTG RTG September 2019'!C119</f>
        <v>Diema Family</v>
      </c>
      <c r="D131" s="657" t="str">
        <f>'MTG RTG September 2019'!D119</f>
        <v>Romantic Movie</v>
      </c>
      <c r="E131" s="658" t="str">
        <f>'MTG RTG September 2019'!E119</f>
        <v>Sa-Su</v>
      </c>
      <c r="F131" s="659">
        <f>'MTG RTG September 2019'!F119</f>
        <v>0.83333333333333337</v>
      </c>
      <c r="G131" s="658" t="str">
        <f>'MTG RTG September 2019'!G119</f>
        <v>PT</v>
      </c>
      <c r="H131" s="660">
        <f ca="1">SUMIF('MTG RTG September 2019'!$H$3:$M$4,$AA$9,'MTG RTG September 2019'!$H119:$M119)</f>
        <v>0.7</v>
      </c>
      <c r="I131" s="661">
        <f t="shared" ca="1" si="23"/>
        <v>0</v>
      </c>
      <c r="J131" s="662">
        <f t="shared" ca="1" si="24"/>
        <v>0</v>
      </c>
      <c r="K131" s="663">
        <f t="shared" ca="1" si="41"/>
        <v>0</v>
      </c>
      <c r="L131" s="663">
        <f t="shared" ca="1" si="25"/>
        <v>0</v>
      </c>
      <c r="M131" s="665">
        <f t="shared" si="26"/>
        <v>0</v>
      </c>
      <c r="N131" s="665">
        <f t="shared" si="42"/>
        <v>0</v>
      </c>
      <c r="O131" s="665">
        <f t="shared" si="27"/>
        <v>0</v>
      </c>
      <c r="P131" s="665">
        <f t="shared" si="28"/>
        <v>0</v>
      </c>
      <c r="Q131" s="665"/>
      <c r="R131" s="665">
        <f t="shared" si="29"/>
        <v>0</v>
      </c>
      <c r="S131" s="665">
        <f t="shared" si="30"/>
        <v>0</v>
      </c>
      <c r="T131" s="666">
        <f t="shared" ca="1" si="43"/>
        <v>0</v>
      </c>
      <c r="U131" s="667">
        <f t="shared" ca="1" si="31"/>
        <v>0</v>
      </c>
      <c r="V131" s="667">
        <f t="shared" ca="1" si="32"/>
        <v>0</v>
      </c>
      <c r="W131" s="667">
        <f t="shared" ca="1" si="33"/>
        <v>0</v>
      </c>
      <c r="X131" s="667">
        <f t="shared" ca="1" si="34"/>
        <v>0</v>
      </c>
      <c r="Y131" s="667">
        <f t="shared" ca="1" si="35"/>
        <v>0</v>
      </c>
      <c r="Z131" s="667">
        <f t="shared" ca="1" si="36"/>
        <v>0</v>
      </c>
      <c r="AA131" s="668">
        <f t="shared" ca="1" si="37"/>
        <v>0</v>
      </c>
      <c r="AB131" s="669"/>
      <c r="AC131" s="679"/>
      <c r="AD131" s="677"/>
      <c r="AE131" s="677"/>
      <c r="AF131" s="677"/>
      <c r="AG131" s="677"/>
      <c r="AH131" s="678"/>
      <c r="AI131" s="678"/>
      <c r="AJ131" s="677"/>
      <c r="AK131" s="677"/>
      <c r="AL131" s="677"/>
      <c r="AM131" s="677"/>
      <c r="AN131" s="677"/>
      <c r="AO131" s="678"/>
      <c r="AP131" s="678"/>
      <c r="AQ131" s="677"/>
      <c r="AR131" s="677"/>
      <c r="AS131" s="677"/>
      <c r="AT131" s="677"/>
      <c r="AU131" s="677"/>
      <c r="AV131" s="678"/>
      <c r="AW131" s="678"/>
      <c r="AX131" s="677"/>
      <c r="AY131" s="677"/>
      <c r="AZ131" s="677"/>
      <c r="BA131" s="677"/>
      <c r="BB131" s="677"/>
      <c r="BC131" s="678"/>
      <c r="BD131" s="678"/>
      <c r="BE131" s="677"/>
      <c r="BF131" s="677"/>
      <c r="BG131" s="677"/>
      <c r="BH131" s="677"/>
      <c r="BI131" s="677"/>
      <c r="BJ131" s="678"/>
      <c r="BK131" s="678"/>
      <c r="BL131" s="677"/>
      <c r="BM131" s="677"/>
      <c r="BN131" s="677"/>
      <c r="BO131" s="677"/>
      <c r="BP131" s="677"/>
      <c r="BQ131" s="680"/>
      <c r="BR131" s="680"/>
      <c r="BS131" s="677"/>
      <c r="BT131" s="677"/>
      <c r="BU131" s="677"/>
      <c r="BV131" s="677"/>
      <c r="BW131" s="677"/>
      <c r="BX131" s="680"/>
      <c r="BY131" s="680"/>
      <c r="BZ131" s="677"/>
      <c r="CA131" s="677"/>
      <c r="CB131" s="677"/>
      <c r="CC131" s="677"/>
      <c r="CD131" s="677"/>
      <c r="CE131" s="680"/>
      <c r="CF131" s="680"/>
      <c r="CG131" s="677"/>
      <c r="CH131" s="677"/>
      <c r="CI131" s="677"/>
      <c r="CJ131" s="677"/>
      <c r="CK131" s="677"/>
      <c r="CL131" s="680"/>
      <c r="CM131" s="680"/>
    </row>
    <row r="132" spans="1:91" s="676" customFormat="1" hidden="1">
      <c r="A132" s="654">
        <f>'MTG RTG September 2019'!A120</f>
        <v>0</v>
      </c>
      <c r="B132" s="655"/>
      <c r="C132" s="656" t="str">
        <f>'MTG RTG September 2019'!C120</f>
        <v>Diema Family</v>
      </c>
      <c r="D132" s="657" t="str">
        <f>'MTG RTG September 2019'!D120</f>
        <v>Movie (FRR)</v>
      </c>
      <c r="E132" s="658" t="str">
        <f>'MTG RTG September 2019'!E120</f>
        <v>Sa-Su</v>
      </c>
      <c r="F132" s="659">
        <f>'MTG RTG September 2019'!F120</f>
        <v>0.91666666666666663</v>
      </c>
      <c r="G132" s="658" t="str">
        <f>'MTG RTG September 2019'!G120</f>
        <v>PT</v>
      </c>
      <c r="H132" s="660">
        <f ca="1">SUMIF('MTG RTG September 2019'!$H$3:$M$4,$AA$9,'MTG RTG September 2019'!$H120:$M120)</f>
        <v>0.60000000000000009</v>
      </c>
      <c r="I132" s="661">
        <f t="shared" ca="1" si="23"/>
        <v>0</v>
      </c>
      <c r="J132" s="662">
        <f t="shared" ca="1" si="24"/>
        <v>0</v>
      </c>
      <c r="K132" s="663">
        <f t="shared" ca="1" si="41"/>
        <v>0</v>
      </c>
      <c r="L132" s="663">
        <f t="shared" ca="1" si="25"/>
        <v>0</v>
      </c>
      <c r="M132" s="665">
        <f t="shared" si="26"/>
        <v>0</v>
      </c>
      <c r="N132" s="665">
        <f t="shared" si="42"/>
        <v>0</v>
      </c>
      <c r="O132" s="665">
        <f t="shared" si="27"/>
        <v>0</v>
      </c>
      <c r="P132" s="665">
        <f t="shared" si="28"/>
        <v>0</v>
      </c>
      <c r="Q132" s="665"/>
      <c r="R132" s="665">
        <f t="shared" si="29"/>
        <v>0</v>
      </c>
      <c r="S132" s="665">
        <f t="shared" si="30"/>
        <v>0</v>
      </c>
      <c r="T132" s="666">
        <f t="shared" ca="1" si="43"/>
        <v>0</v>
      </c>
      <c r="U132" s="667">
        <f t="shared" ca="1" si="31"/>
        <v>0</v>
      </c>
      <c r="V132" s="667">
        <f t="shared" ca="1" si="32"/>
        <v>0</v>
      </c>
      <c r="W132" s="667">
        <f t="shared" ca="1" si="33"/>
        <v>0</v>
      </c>
      <c r="X132" s="667">
        <f t="shared" ca="1" si="34"/>
        <v>0</v>
      </c>
      <c r="Y132" s="667">
        <f t="shared" ca="1" si="35"/>
        <v>0</v>
      </c>
      <c r="Z132" s="667">
        <f t="shared" ca="1" si="36"/>
        <v>0</v>
      </c>
      <c r="AA132" s="668">
        <f t="shared" ca="1" si="37"/>
        <v>0</v>
      </c>
      <c r="AB132" s="669"/>
      <c r="AC132" s="679"/>
      <c r="AD132" s="677"/>
      <c r="AE132" s="677"/>
      <c r="AF132" s="677"/>
      <c r="AG132" s="677"/>
      <c r="AH132" s="678"/>
      <c r="AI132" s="678"/>
      <c r="AJ132" s="677"/>
      <c r="AK132" s="677"/>
      <c r="AL132" s="677"/>
      <c r="AM132" s="677"/>
      <c r="AN132" s="677"/>
      <c r="AO132" s="678"/>
      <c r="AP132" s="678"/>
      <c r="AQ132" s="677"/>
      <c r="AR132" s="677"/>
      <c r="AS132" s="677"/>
      <c r="AT132" s="677"/>
      <c r="AU132" s="677"/>
      <c r="AV132" s="678"/>
      <c r="AW132" s="678"/>
      <c r="AX132" s="677"/>
      <c r="AY132" s="677"/>
      <c r="AZ132" s="677"/>
      <c r="BA132" s="677"/>
      <c r="BB132" s="677"/>
      <c r="BC132" s="678"/>
      <c r="BD132" s="678"/>
      <c r="BE132" s="677"/>
      <c r="BF132" s="677"/>
      <c r="BG132" s="677"/>
      <c r="BH132" s="677"/>
      <c r="BI132" s="677"/>
      <c r="BJ132" s="678"/>
      <c r="BK132" s="678"/>
      <c r="BL132" s="677"/>
      <c r="BM132" s="677"/>
      <c r="BN132" s="677"/>
      <c r="BO132" s="677"/>
      <c r="BP132" s="677"/>
      <c r="BQ132" s="680"/>
      <c r="BR132" s="680"/>
      <c r="BS132" s="677"/>
      <c r="BT132" s="677"/>
      <c r="BU132" s="677"/>
      <c r="BV132" s="677"/>
      <c r="BW132" s="677"/>
      <c r="BX132" s="680"/>
      <c r="BY132" s="680"/>
      <c r="BZ132" s="677"/>
      <c r="CA132" s="677"/>
      <c r="CB132" s="677"/>
      <c r="CC132" s="677"/>
      <c r="CD132" s="677"/>
      <c r="CE132" s="680"/>
      <c r="CF132" s="680"/>
      <c r="CG132" s="677"/>
      <c r="CH132" s="677"/>
      <c r="CI132" s="677"/>
      <c r="CJ132" s="677"/>
      <c r="CK132" s="677"/>
      <c r="CL132" s="680"/>
      <c r="CM132" s="680"/>
    </row>
    <row r="133" spans="1:91" s="676" customFormat="1" hidden="1">
      <c r="A133" s="654">
        <f>'MTG RTG September 2019'!A121</f>
        <v>0</v>
      </c>
      <c r="B133" s="655"/>
      <c r="C133" s="656" t="str">
        <f>'MTG RTG September 2019'!C121</f>
        <v>Diema Family</v>
      </c>
      <c r="D133" s="657" t="str">
        <f>'MTG RTG September 2019'!D121</f>
        <v>Movie (FRR)</v>
      </c>
      <c r="E133" s="658" t="str">
        <f>'MTG RTG September 2019'!E121</f>
        <v>Sa-Su</v>
      </c>
      <c r="F133" s="659">
        <f>'MTG RTG September 2019'!F121</f>
        <v>0</v>
      </c>
      <c r="G133" s="658" t="str">
        <f>'MTG RTG September 2019'!G121</f>
        <v>NPT</v>
      </c>
      <c r="H133" s="660">
        <f ca="1">SUMIF('MTG RTG September 2019'!$H$3:$M$4,$AA$9,'MTG RTG September 2019'!$H121:$M121)</f>
        <v>0.2</v>
      </c>
      <c r="I133" s="661">
        <f t="shared" ca="1" si="23"/>
        <v>0</v>
      </c>
      <c r="J133" s="662">
        <f t="shared" ca="1" si="24"/>
        <v>0</v>
      </c>
      <c r="K133" s="663">
        <f t="shared" ca="1" si="41"/>
        <v>0</v>
      </c>
      <c r="L133" s="663">
        <f t="shared" ca="1" si="25"/>
        <v>0</v>
      </c>
      <c r="M133" s="665">
        <f t="shared" si="26"/>
        <v>0</v>
      </c>
      <c r="N133" s="665">
        <f t="shared" si="42"/>
        <v>0</v>
      </c>
      <c r="O133" s="665">
        <f t="shared" si="27"/>
        <v>0</v>
      </c>
      <c r="P133" s="665">
        <f t="shared" si="28"/>
        <v>0</v>
      </c>
      <c r="Q133" s="665"/>
      <c r="R133" s="665">
        <f t="shared" si="29"/>
        <v>0</v>
      </c>
      <c r="S133" s="665">
        <f t="shared" si="30"/>
        <v>0</v>
      </c>
      <c r="T133" s="666">
        <f t="shared" ca="1" si="43"/>
        <v>0</v>
      </c>
      <c r="U133" s="667">
        <f t="shared" ca="1" si="31"/>
        <v>0</v>
      </c>
      <c r="V133" s="667">
        <f t="shared" ca="1" si="32"/>
        <v>0</v>
      </c>
      <c r="W133" s="667">
        <f t="shared" ca="1" si="33"/>
        <v>0</v>
      </c>
      <c r="X133" s="667">
        <f t="shared" ca="1" si="34"/>
        <v>0</v>
      </c>
      <c r="Y133" s="667">
        <f t="shared" ca="1" si="35"/>
        <v>0</v>
      </c>
      <c r="Z133" s="667">
        <f t="shared" ca="1" si="36"/>
        <v>0</v>
      </c>
      <c r="AA133" s="668">
        <f t="shared" ca="1" si="37"/>
        <v>0</v>
      </c>
      <c r="AB133" s="669"/>
      <c r="AC133" s="679"/>
      <c r="AD133" s="677"/>
      <c r="AE133" s="677"/>
      <c r="AF133" s="677"/>
      <c r="AG133" s="677"/>
      <c r="AH133" s="678"/>
      <c r="AI133" s="678"/>
      <c r="AJ133" s="677"/>
      <c r="AK133" s="677"/>
      <c r="AL133" s="677"/>
      <c r="AM133" s="677"/>
      <c r="AN133" s="677"/>
      <c r="AO133" s="678"/>
      <c r="AP133" s="678"/>
      <c r="AQ133" s="677"/>
      <c r="AR133" s="677"/>
      <c r="AS133" s="677"/>
      <c r="AT133" s="677"/>
      <c r="AU133" s="677"/>
      <c r="AV133" s="678"/>
      <c r="AW133" s="678"/>
      <c r="AX133" s="677"/>
      <c r="AY133" s="677"/>
      <c r="AZ133" s="677"/>
      <c r="BA133" s="677"/>
      <c r="BB133" s="677"/>
      <c r="BC133" s="678"/>
      <c r="BD133" s="678"/>
      <c r="BE133" s="677"/>
      <c r="BF133" s="677"/>
      <c r="BG133" s="677"/>
      <c r="BH133" s="677"/>
      <c r="BI133" s="677"/>
      <c r="BJ133" s="678"/>
      <c r="BK133" s="678"/>
      <c r="BL133" s="677"/>
      <c r="BM133" s="677"/>
      <c r="BN133" s="677"/>
      <c r="BO133" s="677"/>
      <c r="BP133" s="677"/>
      <c r="BQ133" s="680"/>
      <c r="BR133" s="680"/>
      <c r="BS133" s="677"/>
      <c r="BT133" s="677"/>
      <c r="BU133" s="677"/>
      <c r="BV133" s="677"/>
      <c r="BW133" s="677"/>
      <c r="BX133" s="680"/>
      <c r="BY133" s="680"/>
      <c r="BZ133" s="677"/>
      <c r="CA133" s="677"/>
      <c r="CB133" s="677"/>
      <c r="CC133" s="677"/>
      <c r="CD133" s="677"/>
      <c r="CE133" s="680"/>
      <c r="CF133" s="680"/>
      <c r="CG133" s="677"/>
      <c r="CH133" s="677"/>
      <c r="CI133" s="677"/>
      <c r="CJ133" s="677"/>
      <c r="CK133" s="677"/>
      <c r="CL133" s="680"/>
      <c r="CM133" s="680"/>
    </row>
    <row r="134" spans="1:91" s="676" customFormat="1" hidden="1">
      <c r="A134" s="654">
        <f>'MTG RTG September 2019'!A122</f>
        <v>0</v>
      </c>
      <c r="B134" s="655"/>
      <c r="C134" s="656" t="str">
        <f>'MTG RTG September 2019'!C122</f>
        <v>Diema Family</v>
      </c>
      <c r="D134" s="657" t="str">
        <f>'MTG RTG September 2019'!D122</f>
        <v>Teleshop</v>
      </c>
      <c r="E134" s="658" t="str">
        <f>'MTG RTG September 2019'!E122</f>
        <v>Sa-Su</v>
      </c>
      <c r="F134" s="659">
        <f>'MTG RTG September 2019'!F122</f>
        <v>8.3333333333333329E-2</v>
      </c>
      <c r="G134" s="658" t="str">
        <f>'MTG RTG September 2019'!G122</f>
        <v>NPT</v>
      </c>
      <c r="H134" s="660">
        <f ca="1">SUMIF('MTG RTG September 2019'!$H$3:$M$4,$AA$9,'MTG RTG September 2019'!$H122:$M122)</f>
        <v>0</v>
      </c>
      <c r="I134" s="661" t="e">
        <f t="shared" ca="1" si="23"/>
        <v>#DIV/0!</v>
      </c>
      <c r="J134" s="662">
        <f t="shared" ca="1" si="24"/>
        <v>0</v>
      </c>
      <c r="K134" s="663">
        <f t="shared" ca="1" si="41"/>
        <v>0</v>
      </c>
      <c r="L134" s="663">
        <f t="shared" ca="1" si="25"/>
        <v>0</v>
      </c>
      <c r="M134" s="665">
        <f t="shared" si="26"/>
        <v>0</v>
      </c>
      <c r="N134" s="665">
        <f t="shared" si="42"/>
        <v>0</v>
      </c>
      <c r="O134" s="665">
        <f t="shared" si="27"/>
        <v>0</v>
      </c>
      <c r="P134" s="665">
        <f t="shared" si="28"/>
        <v>0</v>
      </c>
      <c r="Q134" s="665"/>
      <c r="R134" s="665">
        <f t="shared" si="29"/>
        <v>0</v>
      </c>
      <c r="S134" s="665">
        <f t="shared" si="30"/>
        <v>0</v>
      </c>
      <c r="T134" s="666">
        <f t="shared" ca="1" si="43"/>
        <v>0</v>
      </c>
      <c r="U134" s="667">
        <f t="shared" ca="1" si="31"/>
        <v>0</v>
      </c>
      <c r="V134" s="667">
        <f t="shared" ca="1" si="32"/>
        <v>0</v>
      </c>
      <c r="W134" s="667">
        <f t="shared" ca="1" si="33"/>
        <v>0</v>
      </c>
      <c r="X134" s="667">
        <f t="shared" ca="1" si="34"/>
        <v>0</v>
      </c>
      <c r="Y134" s="667">
        <f t="shared" ca="1" si="35"/>
        <v>0</v>
      </c>
      <c r="Z134" s="667">
        <f t="shared" ca="1" si="36"/>
        <v>0</v>
      </c>
      <c r="AA134" s="668">
        <f t="shared" ca="1" si="37"/>
        <v>0</v>
      </c>
      <c r="AB134" s="669"/>
      <c r="AC134" s="679"/>
      <c r="AD134" s="677"/>
      <c r="AE134" s="677"/>
      <c r="AF134" s="677"/>
      <c r="AG134" s="677"/>
      <c r="AH134" s="678"/>
      <c r="AI134" s="678"/>
      <c r="AJ134" s="677"/>
      <c r="AK134" s="677"/>
      <c r="AL134" s="677"/>
      <c r="AM134" s="677"/>
      <c r="AN134" s="677"/>
      <c r="AO134" s="678"/>
      <c r="AP134" s="678"/>
      <c r="AQ134" s="677"/>
      <c r="AR134" s="677"/>
      <c r="AS134" s="677"/>
      <c r="AT134" s="677"/>
      <c r="AU134" s="677"/>
      <c r="AV134" s="678"/>
      <c r="AW134" s="678"/>
      <c r="AX134" s="677"/>
      <c r="AY134" s="677"/>
      <c r="AZ134" s="677"/>
      <c r="BA134" s="677"/>
      <c r="BB134" s="677"/>
      <c r="BC134" s="678"/>
      <c r="BD134" s="678"/>
      <c r="BE134" s="677"/>
      <c r="BF134" s="677"/>
      <c r="BG134" s="677"/>
      <c r="BH134" s="677"/>
      <c r="BI134" s="677"/>
      <c r="BJ134" s="678"/>
      <c r="BK134" s="678"/>
      <c r="BL134" s="677"/>
      <c r="BM134" s="677"/>
      <c r="BN134" s="677"/>
      <c r="BO134" s="677"/>
      <c r="BP134" s="677"/>
      <c r="BQ134" s="680"/>
      <c r="BR134" s="680"/>
      <c r="BS134" s="677"/>
      <c r="BT134" s="677"/>
      <c r="BU134" s="677"/>
      <c r="BV134" s="677"/>
      <c r="BW134" s="677"/>
      <c r="BX134" s="680"/>
      <c r="BY134" s="680"/>
      <c r="BZ134" s="677"/>
      <c r="CA134" s="677"/>
      <c r="CB134" s="677"/>
      <c r="CC134" s="677"/>
      <c r="CD134" s="677"/>
      <c r="CE134" s="680"/>
      <c r="CF134" s="680"/>
      <c r="CG134" s="677"/>
      <c r="CH134" s="677"/>
      <c r="CI134" s="677"/>
      <c r="CJ134" s="677"/>
      <c r="CK134" s="677"/>
      <c r="CL134" s="680"/>
      <c r="CM134" s="680"/>
    </row>
    <row r="135" spans="1:91" s="676" customFormat="1" hidden="1">
      <c r="A135" s="654">
        <f>'MTG RTG September 2019'!A123</f>
        <v>0</v>
      </c>
      <c r="B135" s="655"/>
      <c r="C135" s="656" t="str">
        <f>'MTG RTG September 2019'!C123</f>
        <v>Kino Nova</v>
      </c>
      <c r="D135" s="657" t="str">
        <f>'MTG RTG September 2019'!D123</f>
        <v>Series</v>
      </c>
      <c r="E135" s="658" t="str">
        <f>'MTG RTG September 2019'!E123</f>
        <v>Mo-Fr</v>
      </c>
      <c r="F135" s="659">
        <f>'MTG RTG September 2019'!F123</f>
        <v>0.25</v>
      </c>
      <c r="G135" s="658" t="str">
        <f>'MTG RTG September 2019'!G123</f>
        <v>NPT</v>
      </c>
      <c r="H135" s="660">
        <f ca="1">SUMIF('MTG RTG September 2019'!$H$3:$M$4,$AA$9,'MTG RTG September 2019'!$H123:$M123)</f>
        <v>0.1</v>
      </c>
      <c r="I135" s="661">
        <f t="shared" ca="1" si="23"/>
        <v>0</v>
      </c>
      <c r="J135" s="662">
        <f t="shared" ca="1" si="24"/>
        <v>0</v>
      </c>
      <c r="K135" s="663">
        <f t="shared" ca="1" si="41"/>
        <v>0</v>
      </c>
      <c r="L135" s="663">
        <f t="shared" ca="1" si="25"/>
        <v>0</v>
      </c>
      <c r="M135" s="665">
        <f t="shared" si="26"/>
        <v>0</v>
      </c>
      <c r="N135" s="665">
        <f t="shared" si="42"/>
        <v>0</v>
      </c>
      <c r="O135" s="665">
        <f t="shared" si="27"/>
        <v>0</v>
      </c>
      <c r="P135" s="665">
        <f t="shared" si="28"/>
        <v>0</v>
      </c>
      <c r="Q135" s="665"/>
      <c r="R135" s="665">
        <f t="shared" si="29"/>
        <v>0</v>
      </c>
      <c r="S135" s="665">
        <f t="shared" si="30"/>
        <v>0</v>
      </c>
      <c r="T135" s="666">
        <f t="shared" ca="1" si="43"/>
        <v>0</v>
      </c>
      <c r="U135" s="667">
        <f t="shared" ca="1" si="31"/>
        <v>0</v>
      </c>
      <c r="V135" s="667">
        <f t="shared" ca="1" si="32"/>
        <v>0</v>
      </c>
      <c r="W135" s="667">
        <f t="shared" ca="1" si="33"/>
        <v>0</v>
      </c>
      <c r="X135" s="667">
        <f t="shared" ca="1" si="34"/>
        <v>0</v>
      </c>
      <c r="Y135" s="667">
        <f t="shared" ca="1" si="35"/>
        <v>0</v>
      </c>
      <c r="Z135" s="667">
        <f t="shared" ca="1" si="36"/>
        <v>0</v>
      </c>
      <c r="AA135" s="668">
        <f t="shared" ca="1" si="37"/>
        <v>0</v>
      </c>
      <c r="AB135" s="669"/>
      <c r="AC135" s="679"/>
      <c r="AD135" s="677"/>
      <c r="AE135" s="677"/>
      <c r="AF135" s="677"/>
      <c r="AG135" s="677"/>
      <c r="AH135" s="678"/>
      <c r="AI135" s="678"/>
      <c r="AJ135" s="677"/>
      <c r="AK135" s="677"/>
      <c r="AL135" s="677"/>
      <c r="AM135" s="677"/>
      <c r="AN135" s="677"/>
      <c r="AO135" s="678"/>
      <c r="AP135" s="678"/>
      <c r="AQ135" s="677"/>
      <c r="AR135" s="677"/>
      <c r="AS135" s="677"/>
      <c r="AT135" s="677"/>
      <c r="AU135" s="677"/>
      <c r="AV135" s="678"/>
      <c r="AW135" s="678"/>
      <c r="AX135" s="677"/>
      <c r="AY135" s="677"/>
      <c r="AZ135" s="677"/>
      <c r="BA135" s="677"/>
      <c r="BB135" s="677"/>
      <c r="BC135" s="678"/>
      <c r="BD135" s="678"/>
      <c r="BE135" s="677"/>
      <c r="BF135" s="677"/>
      <c r="BG135" s="677"/>
      <c r="BH135" s="677"/>
      <c r="BI135" s="677"/>
      <c r="BJ135" s="678"/>
      <c r="BK135" s="678"/>
      <c r="BL135" s="677"/>
      <c r="BM135" s="677"/>
      <c r="BN135" s="677"/>
      <c r="BO135" s="677"/>
      <c r="BP135" s="677"/>
      <c r="BQ135" s="680"/>
      <c r="BR135" s="680"/>
      <c r="BS135" s="677"/>
      <c r="BT135" s="677"/>
      <c r="BU135" s="677"/>
      <c r="BV135" s="677"/>
      <c r="BW135" s="677"/>
      <c r="BX135" s="680"/>
      <c r="BY135" s="680"/>
      <c r="BZ135" s="677"/>
      <c r="CA135" s="677"/>
      <c r="CB135" s="677"/>
      <c r="CC135" s="677"/>
      <c r="CD135" s="677"/>
      <c r="CE135" s="680"/>
      <c r="CF135" s="680"/>
      <c r="CG135" s="677"/>
      <c r="CH135" s="677"/>
      <c r="CI135" s="677"/>
      <c r="CJ135" s="677"/>
      <c r="CK135" s="677"/>
      <c r="CL135" s="680"/>
      <c r="CM135" s="680"/>
    </row>
    <row r="136" spans="1:91" s="676" customFormat="1" hidden="1">
      <c r="A136" s="654">
        <f>'MTG RTG September 2019'!A124</f>
        <v>0</v>
      </c>
      <c r="B136" s="655"/>
      <c r="C136" s="656" t="str">
        <f>'MTG RTG September 2019'!C124</f>
        <v>Kino Nova</v>
      </c>
      <c r="D136" s="657" t="str">
        <f>'MTG RTG September 2019'!D124</f>
        <v>Movie</v>
      </c>
      <c r="E136" s="658" t="str">
        <f>'MTG RTG September 2019'!E124</f>
        <v>Mo-Fr</v>
      </c>
      <c r="F136" s="659">
        <f>'MTG RTG September 2019'!F124</f>
        <v>0.28125</v>
      </c>
      <c r="G136" s="658" t="str">
        <f>'MTG RTG September 2019'!G124</f>
        <v>NPT</v>
      </c>
      <c r="H136" s="660">
        <f ca="1">SUMIF('MTG RTG September 2019'!$H$3:$M$4,$AA$9,'MTG RTG September 2019'!$H124:$M124)</f>
        <v>0.1</v>
      </c>
      <c r="I136" s="661">
        <f t="shared" ca="1" si="23"/>
        <v>0</v>
      </c>
      <c r="J136" s="662">
        <f t="shared" ca="1" si="24"/>
        <v>0</v>
      </c>
      <c r="K136" s="663">
        <f t="shared" ca="1" si="41"/>
        <v>0</v>
      </c>
      <c r="L136" s="663">
        <f t="shared" ca="1" si="25"/>
        <v>0</v>
      </c>
      <c r="M136" s="665">
        <f t="shared" si="26"/>
        <v>0</v>
      </c>
      <c r="N136" s="665">
        <f t="shared" si="42"/>
        <v>0</v>
      </c>
      <c r="O136" s="665">
        <f t="shared" si="27"/>
        <v>0</v>
      </c>
      <c r="P136" s="665">
        <f t="shared" si="28"/>
        <v>0</v>
      </c>
      <c r="Q136" s="665"/>
      <c r="R136" s="665">
        <f t="shared" si="29"/>
        <v>0</v>
      </c>
      <c r="S136" s="665">
        <f t="shared" si="30"/>
        <v>0</v>
      </c>
      <c r="T136" s="666">
        <f t="shared" ca="1" si="43"/>
        <v>0</v>
      </c>
      <c r="U136" s="667">
        <f t="shared" ca="1" si="31"/>
        <v>0</v>
      </c>
      <c r="V136" s="667">
        <f t="shared" ca="1" si="32"/>
        <v>0</v>
      </c>
      <c r="W136" s="667">
        <f t="shared" ca="1" si="33"/>
        <v>0</v>
      </c>
      <c r="X136" s="667">
        <f t="shared" ca="1" si="34"/>
        <v>0</v>
      </c>
      <c r="Y136" s="667">
        <f t="shared" ca="1" si="35"/>
        <v>0</v>
      </c>
      <c r="Z136" s="667">
        <f t="shared" ca="1" si="36"/>
        <v>0</v>
      </c>
      <c r="AA136" s="668">
        <f t="shared" ca="1" si="37"/>
        <v>0</v>
      </c>
      <c r="AB136" s="669"/>
      <c r="AC136" s="679"/>
      <c r="AD136" s="677"/>
      <c r="AE136" s="677"/>
      <c r="AF136" s="677"/>
      <c r="AG136" s="677"/>
      <c r="AH136" s="678"/>
      <c r="AI136" s="678"/>
      <c r="AJ136" s="677"/>
      <c r="AK136" s="677"/>
      <c r="AL136" s="677"/>
      <c r="AM136" s="677"/>
      <c r="AN136" s="677"/>
      <c r="AO136" s="678"/>
      <c r="AP136" s="678"/>
      <c r="AQ136" s="677"/>
      <c r="AR136" s="677"/>
      <c r="AS136" s="677"/>
      <c r="AT136" s="677"/>
      <c r="AU136" s="677"/>
      <c r="AV136" s="678"/>
      <c r="AW136" s="678"/>
      <c r="AX136" s="677"/>
      <c r="AY136" s="677"/>
      <c r="AZ136" s="677"/>
      <c r="BA136" s="677"/>
      <c r="BB136" s="677"/>
      <c r="BC136" s="678"/>
      <c r="BD136" s="678"/>
      <c r="BE136" s="677"/>
      <c r="BF136" s="677"/>
      <c r="BG136" s="677"/>
      <c r="BH136" s="677"/>
      <c r="BI136" s="677"/>
      <c r="BJ136" s="678"/>
      <c r="BK136" s="678"/>
      <c r="BL136" s="677"/>
      <c r="BM136" s="677"/>
      <c r="BN136" s="677"/>
      <c r="BO136" s="677"/>
      <c r="BP136" s="677"/>
      <c r="BQ136" s="680"/>
      <c r="BR136" s="680"/>
      <c r="BS136" s="677"/>
      <c r="BT136" s="677"/>
      <c r="BU136" s="677"/>
      <c r="BV136" s="677"/>
      <c r="BW136" s="677"/>
      <c r="BX136" s="680"/>
      <c r="BY136" s="680"/>
      <c r="BZ136" s="677"/>
      <c r="CA136" s="677"/>
      <c r="CB136" s="677"/>
      <c r="CC136" s="677"/>
      <c r="CD136" s="677"/>
      <c r="CE136" s="680"/>
      <c r="CF136" s="680"/>
      <c r="CG136" s="677"/>
      <c r="CH136" s="677"/>
      <c r="CI136" s="677"/>
      <c r="CJ136" s="677"/>
      <c r="CK136" s="677"/>
      <c r="CL136" s="680"/>
      <c r="CM136" s="680"/>
    </row>
    <row r="137" spans="1:91" s="676" customFormat="1" hidden="1">
      <c r="A137" s="654">
        <f>'MTG RTG September 2019'!A125</f>
        <v>0</v>
      </c>
      <c r="B137" s="655"/>
      <c r="C137" s="656" t="str">
        <f>'MTG RTG September 2019'!C125</f>
        <v>Kino Nova</v>
      </c>
      <c r="D137" s="657" t="str">
        <f>'MTG RTG September 2019'!D125</f>
        <v>Movie</v>
      </c>
      <c r="E137" s="658" t="str">
        <f>'MTG RTG September 2019'!E125</f>
        <v>Mo-Fr</v>
      </c>
      <c r="F137" s="659">
        <f>'MTG RTG September 2019'!F125</f>
        <v>0.36458333333333331</v>
      </c>
      <c r="G137" s="658" t="str">
        <f>'MTG RTG September 2019'!G125</f>
        <v>NPT</v>
      </c>
      <c r="H137" s="660">
        <f ca="1">SUMIF('MTG RTG September 2019'!$H$3:$M$4,$AA$9,'MTG RTG September 2019'!$H125:$M125)</f>
        <v>0.1</v>
      </c>
      <c r="I137" s="661">
        <f t="shared" ca="1" si="23"/>
        <v>0</v>
      </c>
      <c r="J137" s="662">
        <f t="shared" ca="1" si="24"/>
        <v>0</v>
      </c>
      <c r="K137" s="663">
        <f t="shared" ca="1" si="41"/>
        <v>0</v>
      </c>
      <c r="L137" s="663">
        <f t="shared" ca="1" si="25"/>
        <v>0</v>
      </c>
      <c r="M137" s="665">
        <f t="shared" si="26"/>
        <v>0</v>
      </c>
      <c r="N137" s="665">
        <f t="shared" si="42"/>
        <v>0</v>
      </c>
      <c r="O137" s="665">
        <f t="shared" si="27"/>
        <v>0</v>
      </c>
      <c r="P137" s="665">
        <f t="shared" si="28"/>
        <v>0</v>
      </c>
      <c r="Q137" s="665"/>
      <c r="R137" s="665">
        <f t="shared" si="29"/>
        <v>0</v>
      </c>
      <c r="S137" s="665">
        <f t="shared" si="30"/>
        <v>0</v>
      </c>
      <c r="T137" s="666">
        <f t="shared" ca="1" si="43"/>
        <v>0</v>
      </c>
      <c r="U137" s="667">
        <f t="shared" ca="1" si="31"/>
        <v>0</v>
      </c>
      <c r="V137" s="667">
        <f t="shared" ca="1" si="32"/>
        <v>0</v>
      </c>
      <c r="W137" s="667">
        <f t="shared" ca="1" si="33"/>
        <v>0</v>
      </c>
      <c r="X137" s="667">
        <f t="shared" ca="1" si="34"/>
        <v>0</v>
      </c>
      <c r="Y137" s="667">
        <f t="shared" ca="1" si="35"/>
        <v>0</v>
      </c>
      <c r="Z137" s="667">
        <f t="shared" ca="1" si="36"/>
        <v>0</v>
      </c>
      <c r="AA137" s="668">
        <f t="shared" ca="1" si="37"/>
        <v>0</v>
      </c>
      <c r="AB137" s="669"/>
      <c r="AC137" s="679"/>
      <c r="AD137" s="677"/>
      <c r="AE137" s="677"/>
      <c r="AF137" s="677"/>
      <c r="AG137" s="677"/>
      <c r="AH137" s="678"/>
      <c r="AI137" s="678"/>
      <c r="AJ137" s="677"/>
      <c r="AK137" s="677"/>
      <c r="AL137" s="677"/>
      <c r="AM137" s="677"/>
      <c r="AN137" s="677"/>
      <c r="AO137" s="678"/>
      <c r="AP137" s="678"/>
      <c r="AQ137" s="677"/>
      <c r="AR137" s="677"/>
      <c r="AS137" s="677"/>
      <c r="AT137" s="677"/>
      <c r="AU137" s="677"/>
      <c r="AV137" s="678"/>
      <c r="AW137" s="678"/>
      <c r="AX137" s="677"/>
      <c r="AY137" s="677"/>
      <c r="AZ137" s="677"/>
      <c r="BA137" s="677"/>
      <c r="BB137" s="677"/>
      <c r="BC137" s="678"/>
      <c r="BD137" s="678"/>
      <c r="BE137" s="677"/>
      <c r="BF137" s="677"/>
      <c r="BG137" s="677"/>
      <c r="BH137" s="677"/>
      <c r="BI137" s="677"/>
      <c r="BJ137" s="678"/>
      <c r="BK137" s="678"/>
      <c r="BL137" s="677"/>
      <c r="BM137" s="677"/>
      <c r="BN137" s="677"/>
      <c r="BO137" s="677"/>
      <c r="BP137" s="677"/>
      <c r="BQ137" s="680"/>
      <c r="BR137" s="680"/>
      <c r="BS137" s="677"/>
      <c r="BT137" s="677"/>
      <c r="BU137" s="677"/>
      <c r="BV137" s="677"/>
      <c r="BW137" s="677"/>
      <c r="BX137" s="680"/>
      <c r="BY137" s="680"/>
      <c r="BZ137" s="677"/>
      <c r="CA137" s="677"/>
      <c r="CB137" s="677"/>
      <c r="CC137" s="677"/>
      <c r="CD137" s="677"/>
      <c r="CE137" s="680"/>
      <c r="CF137" s="680"/>
      <c r="CG137" s="677"/>
      <c r="CH137" s="677"/>
      <c r="CI137" s="677"/>
      <c r="CJ137" s="677"/>
      <c r="CK137" s="677"/>
      <c r="CL137" s="680"/>
      <c r="CM137" s="680"/>
    </row>
    <row r="138" spans="1:91" s="676" customFormat="1">
      <c r="A138" s="654"/>
      <c r="B138" s="655"/>
      <c r="C138" s="656" t="str">
        <f>'MTG RTG September 2019'!C126</f>
        <v>Kino Nova</v>
      </c>
      <c r="D138" s="657" t="s">
        <v>289</v>
      </c>
      <c r="E138" s="658" t="str">
        <f>'MTG RTG September 2019'!E126</f>
        <v>Mo-Fr</v>
      </c>
      <c r="F138" s="659">
        <f>'MTG RTG September 2019'!F126</f>
        <v>0.45833333333333331</v>
      </c>
      <c r="G138" s="658" t="str">
        <f>'MTG RTG September 2019'!G126</f>
        <v>NPT</v>
      </c>
      <c r="H138" s="660">
        <v>1.7000000000000002</v>
      </c>
      <c r="I138" s="661">
        <f t="shared" si="23"/>
        <v>677.64705882352939</v>
      </c>
      <c r="J138" s="662">
        <f t="shared" si="24"/>
        <v>0</v>
      </c>
      <c r="K138" s="663">
        <f>H138*N138</f>
        <v>0</v>
      </c>
      <c r="L138" s="663">
        <f t="shared" si="25"/>
        <v>0</v>
      </c>
      <c r="M138" s="665">
        <f t="shared" si="26"/>
        <v>0</v>
      </c>
      <c r="N138" s="665">
        <f>COUNTIF(AC138:CM138,"B")*2</f>
        <v>0</v>
      </c>
      <c r="O138" s="665">
        <f t="shared" si="27"/>
        <v>0</v>
      </c>
      <c r="P138" s="665">
        <f t="shared" si="28"/>
        <v>0</v>
      </c>
      <c r="Q138" s="665"/>
      <c r="R138" s="665">
        <f t="shared" si="29"/>
        <v>0</v>
      </c>
      <c r="S138" s="665">
        <f t="shared" si="30"/>
        <v>0</v>
      </c>
      <c r="T138" s="666">
        <v>1152</v>
      </c>
      <c r="U138" s="667">
        <f t="shared" si="31"/>
        <v>1152</v>
      </c>
      <c r="V138" s="667">
        <f t="shared" si="32"/>
        <v>691.2</v>
      </c>
      <c r="W138" s="667">
        <f t="shared" si="33"/>
        <v>691.2</v>
      </c>
      <c r="X138" s="667">
        <f t="shared" si="34"/>
        <v>0</v>
      </c>
      <c r="Y138" s="667">
        <f t="shared" si="35"/>
        <v>0</v>
      </c>
      <c r="Z138" s="667">
        <f t="shared" si="36"/>
        <v>0</v>
      </c>
      <c r="AA138" s="668">
        <f t="shared" si="37"/>
        <v>0</v>
      </c>
      <c r="AB138" s="669"/>
      <c r="AC138" s="679"/>
      <c r="AD138" s="677"/>
      <c r="AE138" s="677"/>
      <c r="AF138" s="677"/>
      <c r="AG138" s="677"/>
      <c r="AH138" s="678"/>
      <c r="AI138" s="678"/>
      <c r="AJ138" s="677"/>
      <c r="AK138" s="677"/>
      <c r="AL138" s="677"/>
      <c r="AM138" s="677"/>
      <c r="AN138" s="677"/>
      <c r="AO138" s="678"/>
      <c r="AP138" s="678"/>
      <c r="AQ138" s="677"/>
      <c r="AR138" s="677"/>
      <c r="AS138" s="677"/>
      <c r="AT138" s="677"/>
      <c r="AU138" s="677"/>
      <c r="AV138" s="678"/>
      <c r="AW138" s="678"/>
      <c r="AX138" s="677"/>
      <c r="AY138" s="677"/>
      <c r="AZ138" s="677"/>
      <c r="BA138" s="677"/>
      <c r="BB138" s="677"/>
      <c r="BC138" s="678"/>
      <c r="BD138" s="678"/>
      <c r="BE138" s="677"/>
      <c r="BF138" s="677"/>
      <c r="BG138" s="677"/>
      <c r="BH138" s="677"/>
      <c r="BI138" s="677"/>
      <c r="BJ138" s="678"/>
      <c r="BK138" s="678"/>
      <c r="BL138" s="677"/>
      <c r="BM138" s="677"/>
      <c r="BN138" s="677"/>
      <c r="BO138" s="677"/>
      <c r="BP138" s="677"/>
      <c r="BQ138" s="680"/>
      <c r="BR138" s="680"/>
      <c r="BS138" s="677"/>
      <c r="BT138" s="677"/>
      <c r="BU138" s="677"/>
      <c r="BV138" s="677"/>
      <c r="BW138" s="677"/>
      <c r="BX138" s="680"/>
      <c r="BY138" s="680"/>
      <c r="BZ138" s="677"/>
      <c r="CA138" s="677"/>
      <c r="CB138" s="677"/>
      <c r="CC138" s="677"/>
      <c r="CD138" s="677"/>
      <c r="CE138" s="680"/>
      <c r="CF138" s="680"/>
      <c r="CG138" s="677"/>
      <c r="CH138" s="677"/>
      <c r="CI138" s="677"/>
      <c r="CJ138" s="677"/>
      <c r="CK138" s="677"/>
      <c r="CL138" s="680"/>
      <c r="CM138" s="680"/>
    </row>
    <row r="139" spans="1:91" s="676" customFormat="1" hidden="1">
      <c r="A139" s="681">
        <f>'MTG RTG September 2019'!A127</f>
        <v>0</v>
      </c>
      <c r="B139" s="655"/>
      <c r="C139" s="656" t="str">
        <f>'MTG RTG September 2019'!C127</f>
        <v>Kino Nova</v>
      </c>
      <c r="D139" s="657" t="str">
        <f>'MTG RTG September 2019'!D127</f>
        <v>Movie</v>
      </c>
      <c r="E139" s="658" t="str">
        <f>'MTG RTG September 2019'!E127</f>
        <v>Mo-Fr</v>
      </c>
      <c r="F139" s="659">
        <f>'MTG RTG September 2019'!F127</f>
        <v>0.5</v>
      </c>
      <c r="G139" s="658" t="str">
        <f>'MTG RTG September 2019'!G127</f>
        <v>NPT</v>
      </c>
      <c r="H139" s="660">
        <f ca="1">SUMIF('MTG RTG September 2019'!$H$3:$M$4,$AA$9,'MTG RTG September 2019'!$H127:$M127)</f>
        <v>0.2</v>
      </c>
      <c r="I139" s="661">
        <f t="shared" ca="1" si="23"/>
        <v>0</v>
      </c>
      <c r="J139" s="662">
        <f t="shared" ca="1" si="24"/>
        <v>0</v>
      </c>
      <c r="K139" s="663">
        <f t="shared" ref="K139:K148" ca="1" si="44">H139*N139*2</f>
        <v>0</v>
      </c>
      <c r="L139" s="663">
        <f t="shared" ca="1" si="25"/>
        <v>0</v>
      </c>
      <c r="M139" s="665">
        <f t="shared" si="26"/>
        <v>0</v>
      </c>
      <c r="N139" s="665">
        <f t="shared" ref="N139:N170" si="45">COUNTIF(AC139:CM139,"B")</f>
        <v>0</v>
      </c>
      <c r="O139" s="665">
        <f t="shared" si="27"/>
        <v>0</v>
      </c>
      <c r="P139" s="665">
        <f t="shared" si="28"/>
        <v>0</v>
      </c>
      <c r="Q139" s="665"/>
      <c r="R139" s="665">
        <f t="shared" si="29"/>
        <v>0</v>
      </c>
      <c r="S139" s="665">
        <f t="shared" si="30"/>
        <v>0</v>
      </c>
      <c r="T139" s="666">
        <f t="shared" ref="T139:T148" ca="1" si="46">$AA$12*$AA$11*H139</f>
        <v>0</v>
      </c>
      <c r="U139" s="667">
        <f t="shared" ca="1" si="31"/>
        <v>0</v>
      </c>
      <c r="V139" s="667">
        <f t="shared" ca="1" si="32"/>
        <v>0</v>
      </c>
      <c r="W139" s="667">
        <f t="shared" ca="1" si="33"/>
        <v>0</v>
      </c>
      <c r="X139" s="667">
        <f t="shared" ca="1" si="34"/>
        <v>0</v>
      </c>
      <c r="Y139" s="667">
        <f t="shared" ca="1" si="35"/>
        <v>0</v>
      </c>
      <c r="Z139" s="667">
        <f t="shared" ca="1" si="36"/>
        <v>0</v>
      </c>
      <c r="AA139" s="668">
        <f t="shared" ca="1" si="37"/>
        <v>0</v>
      </c>
      <c r="AB139" s="669"/>
      <c r="AC139" s="679"/>
      <c r="AD139" s="677"/>
      <c r="AE139" s="677"/>
      <c r="AF139" s="677"/>
      <c r="AG139" s="677"/>
      <c r="AH139" s="678"/>
      <c r="AI139" s="678"/>
      <c r="AJ139" s="677"/>
      <c r="AK139" s="677"/>
      <c r="AL139" s="677"/>
      <c r="AM139" s="677"/>
      <c r="AN139" s="677"/>
      <c r="AO139" s="678"/>
      <c r="AP139" s="678"/>
      <c r="AQ139" s="677"/>
      <c r="AR139" s="677"/>
      <c r="AS139" s="677"/>
      <c r="AT139" s="677"/>
      <c r="AU139" s="677"/>
      <c r="AV139" s="678"/>
      <c r="AW139" s="678"/>
      <c r="AX139" s="677"/>
      <c r="AY139" s="677"/>
      <c r="AZ139" s="677"/>
      <c r="BA139" s="677"/>
      <c r="BB139" s="677"/>
      <c r="BC139" s="678"/>
      <c r="BD139" s="678"/>
      <c r="BE139" s="677"/>
      <c r="BF139" s="677"/>
      <c r="BG139" s="677"/>
      <c r="BH139" s="677"/>
      <c r="BI139" s="677"/>
      <c r="BJ139" s="678"/>
      <c r="BK139" s="678"/>
      <c r="BL139" s="677"/>
      <c r="BM139" s="677"/>
      <c r="BN139" s="677"/>
      <c r="BO139" s="677"/>
      <c r="BP139" s="677"/>
      <c r="BQ139" s="680"/>
      <c r="BR139" s="680"/>
      <c r="BS139" s="677"/>
      <c r="BT139" s="677"/>
      <c r="BU139" s="677"/>
      <c r="BV139" s="677"/>
      <c r="BW139" s="677"/>
      <c r="BX139" s="680"/>
      <c r="BY139" s="680"/>
      <c r="BZ139" s="677"/>
      <c r="CA139" s="677"/>
      <c r="CB139" s="677"/>
      <c r="CC139" s="677"/>
      <c r="CD139" s="677"/>
      <c r="CE139" s="680"/>
      <c r="CF139" s="680"/>
      <c r="CG139" s="677"/>
      <c r="CH139" s="677"/>
      <c r="CI139" s="677"/>
      <c r="CJ139" s="677"/>
      <c r="CK139" s="677"/>
      <c r="CL139" s="680"/>
      <c r="CM139" s="680"/>
    </row>
    <row r="140" spans="1:91" s="676" customFormat="1" hidden="1">
      <c r="A140" s="681">
        <f>'MTG RTG September 2019'!A128</f>
        <v>0</v>
      </c>
      <c r="B140" s="655"/>
      <c r="C140" s="656" t="str">
        <f>'MTG RTG September 2019'!C128</f>
        <v>Kino Nova</v>
      </c>
      <c r="D140" s="657" t="str">
        <f>'MTG RTG September 2019'!D128</f>
        <v>Movie</v>
      </c>
      <c r="E140" s="658" t="str">
        <f>'MTG RTG September 2019'!E128</f>
        <v>Mo-Fr</v>
      </c>
      <c r="F140" s="659">
        <f>'MTG RTG September 2019'!F128</f>
        <v>0.58333333333333337</v>
      </c>
      <c r="G140" s="658" t="str">
        <f>'MTG RTG September 2019'!G128</f>
        <v>NPT</v>
      </c>
      <c r="H140" s="660">
        <f ca="1">SUMIF('MTG RTG September 2019'!$H$3:$M$4,$AA$9,'MTG RTG September 2019'!$H128:$M128)</f>
        <v>0.30000000000000004</v>
      </c>
      <c r="I140" s="661">
        <f t="shared" ca="1" si="23"/>
        <v>0</v>
      </c>
      <c r="J140" s="662">
        <f t="shared" ca="1" si="24"/>
        <v>0</v>
      </c>
      <c r="K140" s="663">
        <f t="shared" ca="1" si="44"/>
        <v>0</v>
      </c>
      <c r="L140" s="663">
        <f t="shared" ca="1" si="25"/>
        <v>0</v>
      </c>
      <c r="M140" s="665">
        <f t="shared" si="26"/>
        <v>0</v>
      </c>
      <c r="N140" s="665">
        <f t="shared" si="45"/>
        <v>0</v>
      </c>
      <c r="O140" s="665">
        <f t="shared" si="27"/>
        <v>0</v>
      </c>
      <c r="P140" s="665">
        <f t="shared" si="28"/>
        <v>0</v>
      </c>
      <c r="Q140" s="665"/>
      <c r="R140" s="665">
        <f t="shared" si="29"/>
        <v>0</v>
      </c>
      <c r="S140" s="665">
        <f t="shared" si="30"/>
        <v>0</v>
      </c>
      <c r="T140" s="666">
        <f t="shared" ca="1" si="46"/>
        <v>0</v>
      </c>
      <c r="U140" s="667">
        <f t="shared" ca="1" si="31"/>
        <v>0</v>
      </c>
      <c r="V140" s="667">
        <f t="shared" ca="1" si="32"/>
        <v>0</v>
      </c>
      <c r="W140" s="667">
        <f t="shared" ca="1" si="33"/>
        <v>0</v>
      </c>
      <c r="X140" s="667">
        <f t="shared" ca="1" si="34"/>
        <v>0</v>
      </c>
      <c r="Y140" s="667">
        <f t="shared" ca="1" si="35"/>
        <v>0</v>
      </c>
      <c r="Z140" s="667">
        <f t="shared" ca="1" si="36"/>
        <v>0</v>
      </c>
      <c r="AA140" s="668">
        <f t="shared" ca="1" si="37"/>
        <v>0</v>
      </c>
      <c r="AB140" s="669"/>
      <c r="AC140" s="679"/>
      <c r="AD140" s="677"/>
      <c r="AE140" s="677"/>
      <c r="AF140" s="677"/>
      <c r="AG140" s="677"/>
      <c r="AH140" s="678"/>
      <c r="AI140" s="678"/>
      <c r="AJ140" s="677"/>
      <c r="AK140" s="677"/>
      <c r="AL140" s="677"/>
      <c r="AM140" s="677"/>
      <c r="AN140" s="677"/>
      <c r="AO140" s="678"/>
      <c r="AP140" s="678"/>
      <c r="AQ140" s="677"/>
      <c r="AR140" s="677"/>
      <c r="AS140" s="677"/>
      <c r="AT140" s="677"/>
      <c r="AU140" s="677"/>
      <c r="AV140" s="678"/>
      <c r="AW140" s="678"/>
      <c r="AX140" s="677"/>
      <c r="AY140" s="677"/>
      <c r="AZ140" s="677"/>
      <c r="BA140" s="677"/>
      <c r="BB140" s="677"/>
      <c r="BC140" s="678"/>
      <c r="BD140" s="678"/>
      <c r="BE140" s="677"/>
      <c r="BF140" s="677"/>
      <c r="BG140" s="677"/>
      <c r="BH140" s="677"/>
      <c r="BI140" s="677"/>
      <c r="BJ140" s="678"/>
      <c r="BK140" s="678"/>
      <c r="BL140" s="677"/>
      <c r="BM140" s="677"/>
      <c r="BN140" s="677"/>
      <c r="BO140" s="677"/>
      <c r="BP140" s="677"/>
      <c r="BQ140" s="680"/>
      <c r="BR140" s="680"/>
      <c r="BS140" s="677"/>
      <c r="BT140" s="677"/>
      <c r="BU140" s="677"/>
      <c r="BV140" s="677"/>
      <c r="BW140" s="677"/>
      <c r="BX140" s="680"/>
      <c r="BY140" s="680"/>
      <c r="BZ140" s="677"/>
      <c r="CA140" s="677"/>
      <c r="CB140" s="677"/>
      <c r="CC140" s="677"/>
      <c r="CD140" s="677"/>
      <c r="CE140" s="680"/>
      <c r="CF140" s="680"/>
      <c r="CG140" s="677"/>
      <c r="CH140" s="677"/>
      <c r="CI140" s="677"/>
      <c r="CJ140" s="677"/>
      <c r="CK140" s="677"/>
      <c r="CL140" s="680"/>
      <c r="CM140" s="680"/>
    </row>
    <row r="141" spans="1:91" s="676" customFormat="1" hidden="1">
      <c r="A141" s="654">
        <f>'MTG RTG September 2019'!A129</f>
        <v>0</v>
      </c>
      <c r="B141" s="655"/>
      <c r="C141" s="656" t="str">
        <f>'MTG RTG September 2019'!C129</f>
        <v>Kino Nova</v>
      </c>
      <c r="D141" s="657" t="str">
        <f>'MTG RTG September 2019'!D129</f>
        <v>Movie</v>
      </c>
      <c r="E141" s="658" t="str">
        <f>'MTG RTG September 2019'!E129</f>
        <v>Mo-Fr</v>
      </c>
      <c r="F141" s="659">
        <f>'MTG RTG September 2019'!F129</f>
        <v>0.6875</v>
      </c>
      <c r="G141" s="658" t="str">
        <f>'MTG RTG September 2019'!G129</f>
        <v>NPT</v>
      </c>
      <c r="H141" s="660">
        <f ca="1">SUMIF('MTG RTG September 2019'!$H$3:$M$4,$AA$9,'MTG RTG September 2019'!$H129:$M129)</f>
        <v>0.4</v>
      </c>
      <c r="I141" s="661">
        <f t="shared" ca="1" si="23"/>
        <v>0</v>
      </c>
      <c r="J141" s="662">
        <f t="shared" ca="1" si="24"/>
        <v>0</v>
      </c>
      <c r="K141" s="663">
        <f t="shared" ca="1" si="44"/>
        <v>0</v>
      </c>
      <c r="L141" s="663">
        <f t="shared" ca="1" si="25"/>
        <v>0</v>
      </c>
      <c r="M141" s="665">
        <f t="shared" si="26"/>
        <v>0</v>
      </c>
      <c r="N141" s="665">
        <f t="shared" si="45"/>
        <v>0</v>
      </c>
      <c r="O141" s="665">
        <f t="shared" si="27"/>
        <v>0</v>
      </c>
      <c r="P141" s="665">
        <f t="shared" si="28"/>
        <v>0</v>
      </c>
      <c r="Q141" s="665"/>
      <c r="R141" s="665">
        <f t="shared" si="29"/>
        <v>0</v>
      </c>
      <c r="S141" s="665">
        <f t="shared" si="30"/>
        <v>0</v>
      </c>
      <c r="T141" s="666">
        <f t="shared" ca="1" si="46"/>
        <v>0</v>
      </c>
      <c r="U141" s="667">
        <f t="shared" ca="1" si="31"/>
        <v>0</v>
      </c>
      <c r="V141" s="667">
        <f t="shared" ca="1" si="32"/>
        <v>0</v>
      </c>
      <c r="W141" s="667">
        <f t="shared" ca="1" si="33"/>
        <v>0</v>
      </c>
      <c r="X141" s="667">
        <f t="shared" ca="1" si="34"/>
        <v>0</v>
      </c>
      <c r="Y141" s="667">
        <f t="shared" ca="1" si="35"/>
        <v>0</v>
      </c>
      <c r="Z141" s="667">
        <f t="shared" ca="1" si="36"/>
        <v>0</v>
      </c>
      <c r="AA141" s="668">
        <f t="shared" ca="1" si="37"/>
        <v>0</v>
      </c>
      <c r="AB141" s="669"/>
      <c r="AC141" s="679"/>
      <c r="AD141" s="677"/>
      <c r="AE141" s="677"/>
      <c r="AF141" s="677"/>
      <c r="AG141" s="677"/>
      <c r="AH141" s="678"/>
      <c r="AI141" s="678"/>
      <c r="AJ141" s="677"/>
      <c r="AK141" s="677"/>
      <c r="AL141" s="677"/>
      <c r="AM141" s="677"/>
      <c r="AN141" s="677"/>
      <c r="AO141" s="678"/>
      <c r="AP141" s="678"/>
      <c r="AQ141" s="677"/>
      <c r="AR141" s="677"/>
      <c r="AS141" s="677"/>
      <c r="AT141" s="677"/>
      <c r="AU141" s="677"/>
      <c r="AV141" s="678"/>
      <c r="AW141" s="678"/>
      <c r="AX141" s="677"/>
      <c r="AY141" s="677"/>
      <c r="AZ141" s="677"/>
      <c r="BA141" s="677"/>
      <c r="BB141" s="677"/>
      <c r="BC141" s="678"/>
      <c r="BD141" s="678"/>
      <c r="BE141" s="677"/>
      <c r="BF141" s="677"/>
      <c r="BG141" s="677"/>
      <c r="BH141" s="677"/>
      <c r="BI141" s="677"/>
      <c r="BJ141" s="678"/>
      <c r="BK141" s="678"/>
      <c r="BL141" s="677"/>
      <c r="BM141" s="677"/>
      <c r="BN141" s="677"/>
      <c r="BO141" s="677"/>
      <c r="BP141" s="677"/>
      <c r="BQ141" s="680"/>
      <c r="BR141" s="680"/>
      <c r="BS141" s="677"/>
      <c r="BT141" s="677"/>
      <c r="BU141" s="677"/>
      <c r="BV141" s="677"/>
      <c r="BW141" s="677"/>
      <c r="BX141" s="680"/>
      <c r="BY141" s="680"/>
      <c r="BZ141" s="677"/>
      <c r="CA141" s="677"/>
      <c r="CB141" s="677"/>
      <c r="CC141" s="677"/>
      <c r="CD141" s="677"/>
      <c r="CE141" s="680"/>
      <c r="CF141" s="680"/>
      <c r="CG141" s="677"/>
      <c r="CH141" s="677"/>
      <c r="CI141" s="677"/>
      <c r="CJ141" s="677"/>
      <c r="CK141" s="677"/>
      <c r="CL141" s="680"/>
      <c r="CM141" s="680"/>
    </row>
    <row r="142" spans="1:91" s="676" customFormat="1" hidden="1">
      <c r="A142" s="681">
        <f>'MTG RTG September 2019'!A130</f>
        <v>0</v>
      </c>
      <c r="B142" s="655"/>
      <c r="C142" s="656" t="str">
        <f>'MTG RTG September 2019'!C130</f>
        <v>Kino Nova</v>
      </c>
      <c r="D142" s="657" t="str">
        <f>'MTG RTG September 2019'!D130</f>
        <v>Sofia Day and Night</v>
      </c>
      <c r="E142" s="658" t="str">
        <f>'MTG RTG September 2019'!E130</f>
        <v>Mo-Fr</v>
      </c>
      <c r="F142" s="659">
        <f>'MTG RTG September 2019'!F130</f>
        <v>0.79166666666666663</v>
      </c>
      <c r="G142" s="658" t="str">
        <f>'MTG RTG September 2019'!G130</f>
        <v>PT</v>
      </c>
      <c r="H142" s="660">
        <f ca="1">SUMIF('MTG RTG September 2019'!$H$3:$M$4,$AA$9,'MTG RTG September 2019'!$H130:$M130)</f>
        <v>0.30000000000000004</v>
      </c>
      <c r="I142" s="661">
        <f t="shared" ca="1" si="23"/>
        <v>0</v>
      </c>
      <c r="J142" s="662">
        <f t="shared" ca="1" si="24"/>
        <v>0</v>
      </c>
      <c r="K142" s="663">
        <f t="shared" ca="1" si="44"/>
        <v>0</v>
      </c>
      <c r="L142" s="663">
        <f t="shared" ca="1" si="25"/>
        <v>0</v>
      </c>
      <c r="M142" s="665">
        <f t="shared" si="26"/>
        <v>0</v>
      </c>
      <c r="N142" s="665">
        <f t="shared" si="45"/>
        <v>0</v>
      </c>
      <c r="O142" s="665">
        <f t="shared" si="27"/>
        <v>0</v>
      </c>
      <c r="P142" s="665">
        <f t="shared" si="28"/>
        <v>0</v>
      </c>
      <c r="Q142" s="665"/>
      <c r="R142" s="665">
        <f t="shared" si="29"/>
        <v>0</v>
      </c>
      <c r="S142" s="665">
        <f t="shared" si="30"/>
        <v>0</v>
      </c>
      <c r="T142" s="666">
        <f t="shared" ca="1" si="46"/>
        <v>0</v>
      </c>
      <c r="U142" s="667">
        <f t="shared" ca="1" si="31"/>
        <v>0</v>
      </c>
      <c r="V142" s="667">
        <f t="shared" ca="1" si="32"/>
        <v>0</v>
      </c>
      <c r="W142" s="667">
        <f t="shared" ca="1" si="33"/>
        <v>0</v>
      </c>
      <c r="X142" s="667">
        <f t="shared" ca="1" si="34"/>
        <v>0</v>
      </c>
      <c r="Y142" s="667">
        <f t="shared" ca="1" si="35"/>
        <v>0</v>
      </c>
      <c r="Z142" s="667">
        <f t="shared" ca="1" si="36"/>
        <v>0</v>
      </c>
      <c r="AA142" s="668">
        <f t="shared" ca="1" si="37"/>
        <v>0</v>
      </c>
      <c r="AB142" s="669"/>
      <c r="AC142" s="679"/>
      <c r="AD142" s="677"/>
      <c r="AE142" s="677"/>
      <c r="AF142" s="677"/>
      <c r="AG142" s="677"/>
      <c r="AH142" s="678"/>
      <c r="AI142" s="678"/>
      <c r="AJ142" s="677"/>
      <c r="AK142" s="677"/>
      <c r="AL142" s="677"/>
      <c r="AM142" s="677"/>
      <c r="AN142" s="677"/>
      <c r="AO142" s="678"/>
      <c r="AP142" s="678"/>
      <c r="AQ142" s="677"/>
      <c r="AR142" s="677"/>
      <c r="AS142" s="677"/>
      <c r="AT142" s="677"/>
      <c r="AU142" s="677"/>
      <c r="AV142" s="678"/>
      <c r="AW142" s="678"/>
      <c r="AX142" s="677"/>
      <c r="AY142" s="677"/>
      <c r="AZ142" s="677"/>
      <c r="BA142" s="677"/>
      <c r="BB142" s="677"/>
      <c r="BC142" s="678"/>
      <c r="BD142" s="678"/>
      <c r="BE142" s="677"/>
      <c r="BF142" s="677"/>
      <c r="BG142" s="677"/>
      <c r="BH142" s="677"/>
      <c r="BI142" s="677"/>
      <c r="BJ142" s="678"/>
      <c r="BK142" s="678"/>
      <c r="BL142" s="677"/>
      <c r="BM142" s="677"/>
      <c r="BN142" s="677"/>
      <c r="BO142" s="677"/>
      <c r="BP142" s="677"/>
      <c r="BQ142" s="680"/>
      <c r="BR142" s="680"/>
      <c r="BS142" s="677"/>
      <c r="BT142" s="677"/>
      <c r="BU142" s="677"/>
      <c r="BV142" s="677"/>
      <c r="BW142" s="677"/>
      <c r="BX142" s="680"/>
      <c r="BY142" s="680"/>
      <c r="BZ142" s="677"/>
      <c r="CA142" s="677"/>
      <c r="CB142" s="677"/>
      <c r="CC142" s="677"/>
      <c r="CD142" s="677"/>
      <c r="CE142" s="680"/>
      <c r="CF142" s="680"/>
      <c r="CG142" s="677"/>
      <c r="CH142" s="677"/>
      <c r="CI142" s="677"/>
      <c r="CJ142" s="677"/>
      <c r="CK142" s="677"/>
      <c r="CL142" s="680"/>
      <c r="CM142" s="680"/>
    </row>
    <row r="143" spans="1:91" s="676" customFormat="1" hidden="1">
      <c r="A143" s="654">
        <f>'MTG RTG September 2019'!A131</f>
        <v>0</v>
      </c>
      <c r="B143" s="655"/>
      <c r="C143" s="656" t="str">
        <f>'MTG RTG September 2019'!C131</f>
        <v>Kino Nova</v>
      </c>
      <c r="D143" s="657" t="str">
        <f>'MTG RTG September 2019'!D131</f>
        <v>CSI</v>
      </c>
      <c r="E143" s="658" t="str">
        <f>'MTG RTG September 2019'!E131</f>
        <v>Mo-Fr</v>
      </c>
      <c r="F143" s="659">
        <f>'MTG RTG September 2019'!F131</f>
        <v>0.83333333333333337</v>
      </c>
      <c r="G143" s="658" t="str">
        <f>'MTG RTG September 2019'!G131</f>
        <v>PT</v>
      </c>
      <c r="H143" s="660">
        <f ca="1">SUMIF('MTG RTG September 2019'!$H$3:$M$4,$AA$9,'MTG RTG September 2019'!$H131:$M131)</f>
        <v>0.8</v>
      </c>
      <c r="I143" s="661">
        <f t="shared" ref="I143:I206" ca="1" si="47">T143/H143</f>
        <v>0</v>
      </c>
      <c r="J143" s="662">
        <f t="shared" ref="J143:J206" ca="1" si="48">K143+L143</f>
        <v>0</v>
      </c>
      <c r="K143" s="663">
        <f t="shared" ca="1" si="44"/>
        <v>0</v>
      </c>
      <c r="L143" s="663">
        <f t="shared" ref="L143:L206" ca="1" si="49">H143*O143</f>
        <v>0</v>
      </c>
      <c r="M143" s="665">
        <f t="shared" ref="M143:M206" si="50">COUNTIF(AC143:CM143,"A")</f>
        <v>0</v>
      </c>
      <c r="N143" s="665">
        <f t="shared" si="45"/>
        <v>0</v>
      </c>
      <c r="O143" s="665">
        <f t="shared" ref="O143:O206" si="51">COUNTIF(AC143:CM143,"C")</f>
        <v>0</v>
      </c>
      <c r="P143" s="665">
        <f t="shared" ref="P143:P206" si="52">COUNTIF(AC143:CM143,"D")</f>
        <v>0</v>
      </c>
      <c r="Q143" s="665"/>
      <c r="R143" s="665">
        <f t="shared" ref="R143:R206" si="53">COUNTIF(AC143:CM143,"F")</f>
        <v>0</v>
      </c>
      <c r="S143" s="665">
        <f t="shared" ref="S143:S206" si="54">SUM(M143:R143)</f>
        <v>0</v>
      </c>
      <c r="T143" s="666">
        <f t="shared" ca="1" si="46"/>
        <v>0</v>
      </c>
      <c r="U143" s="667">
        <f t="shared" ref="U143:U206" ca="1" si="55">T143*$H$3</f>
        <v>0</v>
      </c>
      <c r="V143" s="667">
        <f t="shared" ref="V143:V206" ca="1" si="56">T143*$H$4</f>
        <v>0</v>
      </c>
      <c r="W143" s="667">
        <f t="shared" ref="W143:W206" ca="1" si="57">T143*$H$5</f>
        <v>0</v>
      </c>
      <c r="X143" s="667">
        <f t="shared" ref="X143:X206" ca="1" si="58">T143*$H$6</f>
        <v>0</v>
      </c>
      <c r="Y143" s="667">
        <f t="shared" ref="Y143:Y206" ca="1" si="59">T143*$H$7</f>
        <v>0</v>
      </c>
      <c r="Z143" s="667">
        <f t="shared" ref="Z143:Z206" ca="1" si="60">T143*$H$8</f>
        <v>0</v>
      </c>
      <c r="AA143" s="668">
        <f t="shared" ca="1" si="37"/>
        <v>0</v>
      </c>
      <c r="AB143" s="669"/>
      <c r="AC143" s="679"/>
      <c r="AD143" s="677"/>
      <c r="AE143" s="677"/>
      <c r="AF143" s="677"/>
      <c r="AG143" s="677"/>
      <c r="AH143" s="678"/>
      <c r="AI143" s="678"/>
      <c r="AJ143" s="677"/>
      <c r="AK143" s="677"/>
      <c r="AL143" s="677"/>
      <c r="AM143" s="677"/>
      <c r="AN143" s="677"/>
      <c r="AO143" s="678"/>
      <c r="AP143" s="678"/>
      <c r="AQ143" s="677"/>
      <c r="AR143" s="677"/>
      <c r="AS143" s="677"/>
      <c r="AT143" s="677"/>
      <c r="AU143" s="677"/>
      <c r="AV143" s="678"/>
      <c r="AW143" s="678"/>
      <c r="AX143" s="677"/>
      <c r="AY143" s="677"/>
      <c r="AZ143" s="677"/>
      <c r="BA143" s="677"/>
      <c r="BB143" s="677"/>
      <c r="BC143" s="678"/>
      <c r="BD143" s="678"/>
      <c r="BE143" s="677"/>
      <c r="BF143" s="677"/>
      <c r="BG143" s="677"/>
      <c r="BH143" s="677"/>
      <c r="BI143" s="677"/>
      <c r="BJ143" s="678"/>
      <c r="BK143" s="678"/>
      <c r="BL143" s="677"/>
      <c r="BM143" s="677"/>
      <c r="BN143" s="677"/>
      <c r="BO143" s="677"/>
      <c r="BP143" s="677"/>
      <c r="BQ143" s="680"/>
      <c r="BR143" s="680"/>
      <c r="BS143" s="677"/>
      <c r="BT143" s="677"/>
      <c r="BU143" s="677"/>
      <c r="BV143" s="677"/>
      <c r="BW143" s="677"/>
      <c r="BX143" s="680"/>
      <c r="BY143" s="680"/>
      <c r="BZ143" s="677"/>
      <c r="CA143" s="677"/>
      <c r="CB143" s="677"/>
      <c r="CC143" s="677"/>
      <c r="CD143" s="677"/>
      <c r="CE143" s="680"/>
      <c r="CF143" s="680"/>
      <c r="CG143" s="677"/>
      <c r="CH143" s="677"/>
      <c r="CI143" s="677"/>
      <c r="CJ143" s="677"/>
      <c r="CK143" s="677"/>
      <c r="CL143" s="680"/>
      <c r="CM143" s="680"/>
    </row>
    <row r="144" spans="1:91" s="676" customFormat="1" hidden="1">
      <c r="A144" s="654" t="str">
        <f>'MTG RTG September 2019'!A132</f>
        <v>Till 02.09.2019</v>
      </c>
      <c r="B144" s="655"/>
      <c r="C144" s="656" t="str">
        <f>'MTG RTG September 2019'!C132</f>
        <v>Kino Nova</v>
      </c>
      <c r="D144" s="657" t="str">
        <f>'MTG RTG September 2019'!D132</f>
        <v xml:space="preserve">Blockbuster Movie Great Monday </v>
      </c>
      <c r="E144" s="658" t="str">
        <f>'MTG RTG September 2019'!E132</f>
        <v>Mo</v>
      </c>
      <c r="F144" s="659">
        <f>'MTG RTG September 2019'!F132</f>
        <v>0.875</v>
      </c>
      <c r="G144" s="658" t="str">
        <f>'MTG RTG September 2019'!G132</f>
        <v>PT</v>
      </c>
      <c r="H144" s="660">
        <f ca="1">SUMIF('MTG RTG September 2019'!$H$3:$M$4,$AA$9,'MTG RTG September 2019'!$H132:$M132)</f>
        <v>1.5</v>
      </c>
      <c r="I144" s="661">
        <f t="shared" ca="1" si="47"/>
        <v>0</v>
      </c>
      <c r="J144" s="662">
        <f t="shared" ca="1" si="48"/>
        <v>0</v>
      </c>
      <c r="K144" s="663">
        <f t="shared" ca="1" si="44"/>
        <v>0</v>
      </c>
      <c r="L144" s="663">
        <f t="shared" ca="1" si="49"/>
        <v>0</v>
      </c>
      <c r="M144" s="665">
        <f t="shared" si="50"/>
        <v>0</v>
      </c>
      <c r="N144" s="665">
        <f t="shared" si="45"/>
        <v>0</v>
      </c>
      <c r="O144" s="665">
        <f t="shared" si="51"/>
        <v>0</v>
      </c>
      <c r="P144" s="665">
        <f t="shared" si="52"/>
        <v>0</v>
      </c>
      <c r="Q144" s="665"/>
      <c r="R144" s="665">
        <f t="shared" si="53"/>
        <v>0</v>
      </c>
      <c r="S144" s="665">
        <f t="shared" si="54"/>
        <v>0</v>
      </c>
      <c r="T144" s="666">
        <f t="shared" ca="1" si="46"/>
        <v>0</v>
      </c>
      <c r="U144" s="667">
        <f t="shared" ca="1" si="55"/>
        <v>0</v>
      </c>
      <c r="V144" s="667">
        <f t="shared" ca="1" si="56"/>
        <v>0</v>
      </c>
      <c r="W144" s="667">
        <f t="shared" ca="1" si="57"/>
        <v>0</v>
      </c>
      <c r="X144" s="667">
        <f t="shared" ca="1" si="58"/>
        <v>0</v>
      </c>
      <c r="Y144" s="667">
        <f t="shared" ca="1" si="59"/>
        <v>0</v>
      </c>
      <c r="Z144" s="667">
        <f t="shared" ca="1" si="60"/>
        <v>0</v>
      </c>
      <c r="AA144" s="668">
        <f t="shared" ca="1" si="37"/>
        <v>0</v>
      </c>
      <c r="AB144" s="669"/>
      <c r="AC144" s="679"/>
      <c r="AD144" s="677"/>
      <c r="AE144" s="677"/>
      <c r="AF144" s="677"/>
      <c r="AG144" s="677"/>
      <c r="AH144" s="678"/>
      <c r="AI144" s="678"/>
      <c r="AJ144" s="677"/>
      <c r="AK144" s="677"/>
      <c r="AL144" s="677"/>
      <c r="AM144" s="677"/>
      <c r="AN144" s="677"/>
      <c r="AO144" s="678"/>
      <c r="AP144" s="678"/>
      <c r="AQ144" s="677"/>
      <c r="AR144" s="677"/>
      <c r="AS144" s="677"/>
      <c r="AT144" s="677"/>
      <c r="AU144" s="677"/>
      <c r="AV144" s="678"/>
      <c r="AW144" s="678"/>
      <c r="AX144" s="677"/>
      <c r="AY144" s="677"/>
      <c r="AZ144" s="677"/>
      <c r="BA144" s="677"/>
      <c r="BB144" s="677"/>
      <c r="BC144" s="678"/>
      <c r="BD144" s="678"/>
      <c r="BE144" s="677"/>
      <c r="BF144" s="677"/>
      <c r="BG144" s="677"/>
      <c r="BH144" s="677"/>
      <c r="BI144" s="677"/>
      <c r="BJ144" s="678"/>
      <c r="BK144" s="678"/>
      <c r="BL144" s="677"/>
      <c r="BM144" s="677"/>
      <c r="BN144" s="677"/>
      <c r="BO144" s="677"/>
      <c r="BP144" s="677"/>
      <c r="BQ144" s="680"/>
      <c r="BR144" s="680"/>
      <c r="BS144" s="677"/>
      <c r="BT144" s="677"/>
      <c r="BU144" s="677"/>
      <c r="BV144" s="677"/>
      <c r="BW144" s="677"/>
      <c r="BX144" s="680"/>
      <c r="BY144" s="680"/>
      <c r="BZ144" s="677"/>
      <c r="CA144" s="677"/>
      <c r="CB144" s="677"/>
      <c r="CC144" s="677"/>
      <c r="CD144" s="677"/>
      <c r="CE144" s="680"/>
      <c r="CF144" s="680"/>
      <c r="CG144" s="677"/>
      <c r="CH144" s="677"/>
      <c r="CI144" s="677"/>
      <c r="CJ144" s="677"/>
      <c r="CK144" s="677"/>
      <c r="CL144" s="680"/>
      <c r="CM144" s="680"/>
    </row>
    <row r="145" spans="1:91" s="676" customFormat="1" hidden="1">
      <c r="A145" s="654" t="str">
        <f>'MTG RTG September 2019'!A133</f>
        <v>From 03.09.2019</v>
      </c>
      <c r="B145" s="655"/>
      <c r="C145" s="656" t="str">
        <f>'MTG RTG September 2019'!C133</f>
        <v>Kino Nova</v>
      </c>
      <c r="D145" s="657" t="str">
        <f>'MTG RTG September 2019'!D133</f>
        <v>Blockbuster Movie</v>
      </c>
      <c r="E145" s="658" t="str">
        <f>'MTG RTG September 2019'!E133</f>
        <v>Mo-Fr</v>
      </c>
      <c r="F145" s="659">
        <f>'MTG RTG September 2019'!F133</f>
        <v>0.875</v>
      </c>
      <c r="G145" s="658" t="str">
        <f>'MTG RTG September 2019'!G133</f>
        <v>PT</v>
      </c>
      <c r="H145" s="660">
        <f ca="1">SUMIF('MTG RTG September 2019'!$H$3:$M$4,$AA$9,'MTG RTG September 2019'!$H133:$M133)</f>
        <v>1.2</v>
      </c>
      <c r="I145" s="661">
        <f t="shared" ca="1" si="47"/>
        <v>0</v>
      </c>
      <c r="J145" s="662">
        <f t="shared" ca="1" si="48"/>
        <v>0</v>
      </c>
      <c r="K145" s="663">
        <f t="shared" ca="1" si="44"/>
        <v>0</v>
      </c>
      <c r="L145" s="663">
        <f t="shared" ca="1" si="49"/>
        <v>0</v>
      </c>
      <c r="M145" s="665">
        <f t="shared" si="50"/>
        <v>0</v>
      </c>
      <c r="N145" s="665">
        <f t="shared" si="45"/>
        <v>0</v>
      </c>
      <c r="O145" s="665">
        <f t="shared" si="51"/>
        <v>0</v>
      </c>
      <c r="P145" s="665">
        <f t="shared" si="52"/>
        <v>0</v>
      </c>
      <c r="Q145" s="665"/>
      <c r="R145" s="665">
        <f t="shared" si="53"/>
        <v>0</v>
      </c>
      <c r="S145" s="665">
        <f t="shared" si="54"/>
        <v>0</v>
      </c>
      <c r="T145" s="666">
        <f t="shared" ca="1" si="46"/>
        <v>0</v>
      </c>
      <c r="U145" s="667">
        <f t="shared" ca="1" si="55"/>
        <v>0</v>
      </c>
      <c r="V145" s="667">
        <f t="shared" ca="1" si="56"/>
        <v>0</v>
      </c>
      <c r="W145" s="667">
        <f t="shared" ca="1" si="57"/>
        <v>0</v>
      </c>
      <c r="X145" s="667">
        <f t="shared" ca="1" si="58"/>
        <v>0</v>
      </c>
      <c r="Y145" s="667">
        <f t="shared" ca="1" si="59"/>
        <v>0</v>
      </c>
      <c r="Z145" s="667">
        <f t="shared" ca="1" si="60"/>
        <v>0</v>
      </c>
      <c r="AA145" s="668">
        <f t="shared" ref="AA145:AA208" ca="1" si="61">SUMPRODUCT(M145:R145,U145:Z145)</f>
        <v>0</v>
      </c>
      <c r="AB145" s="669"/>
      <c r="AC145" s="679"/>
      <c r="AD145" s="677"/>
      <c r="AE145" s="677"/>
      <c r="AF145" s="677"/>
      <c r="AG145" s="677"/>
      <c r="AH145" s="678"/>
      <c r="AI145" s="678"/>
      <c r="AJ145" s="677"/>
      <c r="AK145" s="677"/>
      <c r="AL145" s="677"/>
      <c r="AM145" s="677"/>
      <c r="AN145" s="677"/>
      <c r="AO145" s="678"/>
      <c r="AP145" s="678"/>
      <c r="AQ145" s="677"/>
      <c r="AR145" s="677"/>
      <c r="AS145" s="677"/>
      <c r="AT145" s="677"/>
      <c r="AU145" s="677"/>
      <c r="AV145" s="678"/>
      <c r="AW145" s="678"/>
      <c r="AX145" s="677"/>
      <c r="AY145" s="677"/>
      <c r="AZ145" s="677"/>
      <c r="BA145" s="677"/>
      <c r="BB145" s="677"/>
      <c r="BC145" s="678"/>
      <c r="BD145" s="678"/>
      <c r="BE145" s="677"/>
      <c r="BF145" s="677"/>
      <c r="BG145" s="677"/>
      <c r="BH145" s="677"/>
      <c r="BI145" s="677"/>
      <c r="BJ145" s="678"/>
      <c r="BK145" s="678"/>
      <c r="BL145" s="677"/>
      <c r="BM145" s="677"/>
      <c r="BN145" s="677"/>
      <c r="BO145" s="677"/>
      <c r="BP145" s="677"/>
      <c r="BQ145" s="680"/>
      <c r="BR145" s="680"/>
      <c r="BS145" s="677"/>
      <c r="BT145" s="677"/>
      <c r="BU145" s="677"/>
      <c r="BV145" s="677"/>
      <c r="BW145" s="677"/>
      <c r="BX145" s="680"/>
      <c r="BY145" s="680"/>
      <c r="BZ145" s="677"/>
      <c r="CA145" s="677"/>
      <c r="CB145" s="677"/>
      <c r="CC145" s="677"/>
      <c r="CD145" s="677"/>
      <c r="CE145" s="680"/>
      <c r="CF145" s="680"/>
      <c r="CG145" s="677"/>
      <c r="CH145" s="677"/>
      <c r="CI145" s="677"/>
      <c r="CJ145" s="677"/>
      <c r="CK145" s="677"/>
      <c r="CL145" s="680"/>
      <c r="CM145" s="680"/>
    </row>
    <row r="146" spans="1:91" s="676" customFormat="1" hidden="1">
      <c r="A146" s="654">
        <f>'MTG RTG September 2019'!A134</f>
        <v>0</v>
      </c>
      <c r="B146" s="655"/>
      <c r="C146" s="656" t="str">
        <f>'MTG RTG September 2019'!C134</f>
        <v>Kino Nova</v>
      </c>
      <c r="D146" s="657" t="str">
        <f>'MTG RTG September 2019'!D134</f>
        <v>CSI (FRR)</v>
      </c>
      <c r="E146" s="658" t="str">
        <f>'MTG RTG September 2019'!E134</f>
        <v>Mo-Fr</v>
      </c>
      <c r="F146" s="659">
        <f>'MTG RTG September 2019'!F134</f>
        <v>0.95833333333333315</v>
      </c>
      <c r="G146" s="658" t="str">
        <f>'MTG RTG September 2019'!G134</f>
        <v>PT</v>
      </c>
      <c r="H146" s="660">
        <f ca="1">SUMIF('MTG RTG September 2019'!$H$3:$M$4,$AA$9,'MTG RTG September 2019'!$H134:$M134)</f>
        <v>0.9</v>
      </c>
      <c r="I146" s="661">
        <f t="shared" ca="1" si="47"/>
        <v>0</v>
      </c>
      <c r="J146" s="662">
        <f t="shared" ca="1" si="48"/>
        <v>0</v>
      </c>
      <c r="K146" s="663">
        <f t="shared" ca="1" si="44"/>
        <v>0</v>
      </c>
      <c r="L146" s="663">
        <f t="shared" ca="1" si="49"/>
        <v>0</v>
      </c>
      <c r="M146" s="665">
        <f t="shared" si="50"/>
        <v>0</v>
      </c>
      <c r="N146" s="665">
        <f t="shared" si="45"/>
        <v>0</v>
      </c>
      <c r="O146" s="665">
        <f t="shared" si="51"/>
        <v>0</v>
      </c>
      <c r="P146" s="665">
        <f t="shared" si="52"/>
        <v>0</v>
      </c>
      <c r="Q146" s="665"/>
      <c r="R146" s="665">
        <f t="shared" si="53"/>
        <v>0</v>
      </c>
      <c r="S146" s="665">
        <f t="shared" si="54"/>
        <v>0</v>
      </c>
      <c r="T146" s="666">
        <f t="shared" ca="1" si="46"/>
        <v>0</v>
      </c>
      <c r="U146" s="667">
        <f t="shared" ca="1" si="55"/>
        <v>0</v>
      </c>
      <c r="V146" s="667">
        <f t="shared" ca="1" si="56"/>
        <v>0</v>
      </c>
      <c r="W146" s="667">
        <f t="shared" ca="1" si="57"/>
        <v>0</v>
      </c>
      <c r="X146" s="667">
        <f t="shared" ca="1" si="58"/>
        <v>0</v>
      </c>
      <c r="Y146" s="667">
        <f t="shared" ca="1" si="59"/>
        <v>0</v>
      </c>
      <c r="Z146" s="667">
        <f t="shared" ca="1" si="60"/>
        <v>0</v>
      </c>
      <c r="AA146" s="668">
        <f t="shared" ca="1" si="61"/>
        <v>0</v>
      </c>
      <c r="AB146" s="669"/>
      <c r="AC146" s="679"/>
      <c r="AD146" s="677"/>
      <c r="AE146" s="677"/>
      <c r="AF146" s="677"/>
      <c r="AG146" s="677"/>
      <c r="AH146" s="678"/>
      <c r="AI146" s="678"/>
      <c r="AJ146" s="677"/>
      <c r="AK146" s="677"/>
      <c r="AL146" s="677"/>
      <c r="AM146" s="677"/>
      <c r="AN146" s="677"/>
      <c r="AO146" s="678"/>
      <c r="AP146" s="678"/>
      <c r="AQ146" s="677"/>
      <c r="AR146" s="677"/>
      <c r="AS146" s="677"/>
      <c r="AT146" s="677"/>
      <c r="AU146" s="677"/>
      <c r="AV146" s="678"/>
      <c r="AW146" s="678"/>
      <c r="AX146" s="677"/>
      <c r="AY146" s="677"/>
      <c r="AZ146" s="677"/>
      <c r="BA146" s="677"/>
      <c r="BB146" s="677"/>
      <c r="BC146" s="678"/>
      <c r="BD146" s="678"/>
      <c r="BE146" s="677"/>
      <c r="BF146" s="677"/>
      <c r="BG146" s="677"/>
      <c r="BH146" s="677"/>
      <c r="BI146" s="677"/>
      <c r="BJ146" s="678"/>
      <c r="BK146" s="678"/>
      <c r="BL146" s="677"/>
      <c r="BM146" s="677"/>
      <c r="BN146" s="677"/>
      <c r="BO146" s="677"/>
      <c r="BP146" s="677"/>
      <c r="BQ146" s="680"/>
      <c r="BR146" s="680"/>
      <c r="BS146" s="677"/>
      <c r="BT146" s="677"/>
      <c r="BU146" s="677"/>
      <c r="BV146" s="677"/>
      <c r="BW146" s="677"/>
      <c r="BX146" s="680"/>
      <c r="BY146" s="680"/>
      <c r="BZ146" s="677"/>
      <c r="CA146" s="677"/>
      <c r="CB146" s="677"/>
      <c r="CC146" s="677"/>
      <c r="CD146" s="677"/>
      <c r="CE146" s="680"/>
      <c r="CF146" s="680"/>
      <c r="CG146" s="677"/>
      <c r="CH146" s="677"/>
      <c r="CI146" s="677"/>
      <c r="CJ146" s="677"/>
      <c r="CK146" s="677"/>
      <c r="CL146" s="680"/>
      <c r="CM146" s="680"/>
    </row>
    <row r="147" spans="1:91" s="676" customFormat="1" hidden="1">
      <c r="A147" s="654">
        <f>'MTG RTG September 2019'!A135</f>
        <v>0</v>
      </c>
      <c r="B147" s="655"/>
      <c r="C147" s="656" t="str">
        <f>'MTG RTG September 2019'!C135</f>
        <v>Kino Nova</v>
      </c>
      <c r="D147" s="657" t="str">
        <f>'MTG RTG September 2019'!D135</f>
        <v>Series</v>
      </c>
      <c r="E147" s="658" t="str">
        <f>'MTG RTG September 2019'!E135</f>
        <v>Mo-Fr</v>
      </c>
      <c r="F147" s="659">
        <f>'MTG RTG September 2019'!F135</f>
        <v>1</v>
      </c>
      <c r="G147" s="658" t="str">
        <f>'MTG RTG September 2019'!G135</f>
        <v>NPT</v>
      </c>
      <c r="H147" s="660">
        <f ca="1">SUMIF('MTG RTG September 2019'!$H$3:$M$4,$AA$9,'MTG RTG September 2019'!$H135:$M135)</f>
        <v>0.4</v>
      </c>
      <c r="I147" s="661">
        <f t="shared" ca="1" si="47"/>
        <v>0</v>
      </c>
      <c r="J147" s="662">
        <f t="shared" ca="1" si="48"/>
        <v>0</v>
      </c>
      <c r="K147" s="663">
        <f t="shared" ca="1" si="44"/>
        <v>0</v>
      </c>
      <c r="L147" s="663">
        <f t="shared" ca="1" si="49"/>
        <v>0</v>
      </c>
      <c r="M147" s="665">
        <f t="shared" si="50"/>
        <v>0</v>
      </c>
      <c r="N147" s="665">
        <f t="shared" si="45"/>
        <v>0</v>
      </c>
      <c r="O147" s="665">
        <f t="shared" si="51"/>
        <v>0</v>
      </c>
      <c r="P147" s="665">
        <f t="shared" si="52"/>
        <v>0</v>
      </c>
      <c r="Q147" s="665"/>
      <c r="R147" s="665">
        <f t="shared" si="53"/>
        <v>0</v>
      </c>
      <c r="S147" s="665">
        <f t="shared" si="54"/>
        <v>0</v>
      </c>
      <c r="T147" s="666">
        <f t="shared" ca="1" si="46"/>
        <v>0</v>
      </c>
      <c r="U147" s="667">
        <f t="shared" ca="1" si="55"/>
        <v>0</v>
      </c>
      <c r="V147" s="667">
        <f t="shared" ca="1" si="56"/>
        <v>0</v>
      </c>
      <c r="W147" s="667">
        <f t="shared" ca="1" si="57"/>
        <v>0</v>
      </c>
      <c r="X147" s="667">
        <f t="shared" ca="1" si="58"/>
        <v>0</v>
      </c>
      <c r="Y147" s="667">
        <f t="shared" ca="1" si="59"/>
        <v>0</v>
      </c>
      <c r="Z147" s="667">
        <f t="shared" ca="1" si="60"/>
        <v>0</v>
      </c>
      <c r="AA147" s="668">
        <f t="shared" ca="1" si="61"/>
        <v>0</v>
      </c>
      <c r="AB147" s="669"/>
      <c r="AC147" s="679"/>
      <c r="AD147" s="677"/>
      <c r="AE147" s="677"/>
      <c r="AF147" s="677"/>
      <c r="AG147" s="677"/>
      <c r="AH147" s="678"/>
      <c r="AI147" s="678"/>
      <c r="AJ147" s="677"/>
      <c r="AK147" s="677"/>
      <c r="AL147" s="677"/>
      <c r="AM147" s="677"/>
      <c r="AN147" s="677"/>
      <c r="AO147" s="678"/>
      <c r="AP147" s="678"/>
      <c r="AQ147" s="677"/>
      <c r="AR147" s="677"/>
      <c r="AS147" s="677"/>
      <c r="AT147" s="677"/>
      <c r="AU147" s="677"/>
      <c r="AV147" s="678"/>
      <c r="AW147" s="678"/>
      <c r="AX147" s="677"/>
      <c r="AY147" s="677"/>
      <c r="AZ147" s="677"/>
      <c r="BA147" s="677"/>
      <c r="BB147" s="677"/>
      <c r="BC147" s="678"/>
      <c r="BD147" s="678"/>
      <c r="BE147" s="677"/>
      <c r="BF147" s="677"/>
      <c r="BG147" s="677"/>
      <c r="BH147" s="677"/>
      <c r="BI147" s="677"/>
      <c r="BJ147" s="678"/>
      <c r="BK147" s="678"/>
      <c r="BL147" s="677"/>
      <c r="BM147" s="677"/>
      <c r="BN147" s="677"/>
      <c r="BO147" s="677"/>
      <c r="BP147" s="677"/>
      <c r="BQ147" s="680"/>
      <c r="BR147" s="680"/>
      <c r="BS147" s="677"/>
      <c r="BT147" s="677"/>
      <c r="BU147" s="677"/>
      <c r="BV147" s="677"/>
      <c r="BW147" s="677"/>
      <c r="BX147" s="680"/>
      <c r="BY147" s="680"/>
      <c r="BZ147" s="677"/>
      <c r="CA147" s="677"/>
      <c r="CB147" s="677"/>
      <c r="CC147" s="677"/>
      <c r="CD147" s="677"/>
      <c r="CE147" s="680"/>
      <c r="CF147" s="680"/>
      <c r="CG147" s="677"/>
      <c r="CH147" s="677"/>
      <c r="CI147" s="677"/>
      <c r="CJ147" s="677"/>
      <c r="CK147" s="677"/>
      <c r="CL147" s="680"/>
      <c r="CM147" s="680"/>
    </row>
    <row r="148" spans="1:91" s="676" customFormat="1" hidden="1">
      <c r="A148" s="654">
        <f>'MTG RTG September 2019'!A136</f>
        <v>0</v>
      </c>
      <c r="B148" s="655"/>
      <c r="C148" s="656" t="str">
        <f>'MTG RTG September 2019'!C136</f>
        <v>Kino Nova</v>
      </c>
      <c r="D148" s="657" t="str">
        <f>'MTG RTG September 2019'!D136</f>
        <v>Movie</v>
      </c>
      <c r="E148" s="658" t="str">
        <f>'MTG RTG September 2019'!E136</f>
        <v>Sa-Su</v>
      </c>
      <c r="F148" s="659">
        <f>'MTG RTG September 2019'!F136</f>
        <v>0.25</v>
      </c>
      <c r="G148" s="658" t="str">
        <f>'MTG RTG September 2019'!G136</f>
        <v>NPT</v>
      </c>
      <c r="H148" s="660">
        <f ca="1">SUMIF('MTG RTG September 2019'!$H$3:$M$4,$AA$9,'MTG RTG September 2019'!$H136:$M136)</f>
        <v>0.1</v>
      </c>
      <c r="I148" s="661">
        <f t="shared" ca="1" si="47"/>
        <v>0</v>
      </c>
      <c r="J148" s="662">
        <f t="shared" ca="1" si="48"/>
        <v>0</v>
      </c>
      <c r="K148" s="663">
        <f t="shared" ca="1" si="44"/>
        <v>0</v>
      </c>
      <c r="L148" s="663">
        <f t="shared" ca="1" si="49"/>
        <v>0</v>
      </c>
      <c r="M148" s="665">
        <f t="shared" si="50"/>
        <v>0</v>
      </c>
      <c r="N148" s="665">
        <f t="shared" si="45"/>
        <v>0</v>
      </c>
      <c r="O148" s="665">
        <f t="shared" si="51"/>
        <v>0</v>
      </c>
      <c r="P148" s="665">
        <f t="shared" si="52"/>
        <v>0</v>
      </c>
      <c r="Q148" s="665"/>
      <c r="R148" s="665">
        <f t="shared" si="53"/>
        <v>0</v>
      </c>
      <c r="S148" s="665">
        <f t="shared" si="54"/>
        <v>0</v>
      </c>
      <c r="T148" s="666">
        <f t="shared" ca="1" si="46"/>
        <v>0</v>
      </c>
      <c r="U148" s="667">
        <f t="shared" ca="1" si="55"/>
        <v>0</v>
      </c>
      <c r="V148" s="667">
        <f t="shared" ca="1" si="56"/>
        <v>0</v>
      </c>
      <c r="W148" s="667">
        <f t="shared" ca="1" si="57"/>
        <v>0</v>
      </c>
      <c r="X148" s="667">
        <f t="shared" ca="1" si="58"/>
        <v>0</v>
      </c>
      <c r="Y148" s="667">
        <f t="shared" ca="1" si="59"/>
        <v>0</v>
      </c>
      <c r="Z148" s="667">
        <f t="shared" ca="1" si="60"/>
        <v>0</v>
      </c>
      <c r="AA148" s="668">
        <f t="shared" ca="1" si="61"/>
        <v>0</v>
      </c>
      <c r="AB148" s="669"/>
      <c r="AC148" s="679"/>
      <c r="AD148" s="677"/>
      <c r="AE148" s="677"/>
      <c r="AF148" s="677"/>
      <c r="AG148" s="677"/>
      <c r="AH148" s="678"/>
      <c r="AI148" s="678"/>
      <c r="AJ148" s="677"/>
      <c r="AK148" s="677"/>
      <c r="AL148" s="677"/>
      <c r="AM148" s="677"/>
      <c r="AN148" s="677"/>
      <c r="AO148" s="678"/>
      <c r="AP148" s="678"/>
      <c r="AQ148" s="677"/>
      <c r="AR148" s="677"/>
      <c r="AS148" s="677"/>
      <c r="AT148" s="677"/>
      <c r="AU148" s="677"/>
      <c r="AV148" s="678"/>
      <c r="AW148" s="678"/>
      <c r="AX148" s="677"/>
      <c r="AY148" s="677"/>
      <c r="AZ148" s="677"/>
      <c r="BA148" s="677"/>
      <c r="BB148" s="677"/>
      <c r="BC148" s="678"/>
      <c r="BD148" s="678"/>
      <c r="BE148" s="677"/>
      <c r="BF148" s="677"/>
      <c r="BG148" s="677"/>
      <c r="BH148" s="677"/>
      <c r="BI148" s="677"/>
      <c r="BJ148" s="678"/>
      <c r="BK148" s="678"/>
      <c r="BL148" s="677"/>
      <c r="BM148" s="677"/>
      <c r="BN148" s="677"/>
      <c r="BO148" s="677"/>
      <c r="BP148" s="677"/>
      <c r="BQ148" s="680"/>
      <c r="BR148" s="680"/>
      <c r="BS148" s="677"/>
      <c r="BT148" s="677"/>
      <c r="BU148" s="677"/>
      <c r="BV148" s="677"/>
      <c r="BW148" s="677"/>
      <c r="BX148" s="680"/>
      <c r="BY148" s="680"/>
      <c r="BZ148" s="677"/>
      <c r="CA148" s="677"/>
      <c r="CB148" s="677"/>
      <c r="CC148" s="677"/>
      <c r="CD148" s="677"/>
      <c r="CE148" s="680"/>
      <c r="CF148" s="680"/>
      <c r="CG148" s="677"/>
      <c r="CH148" s="677"/>
      <c r="CI148" s="677"/>
      <c r="CJ148" s="677"/>
      <c r="CK148" s="677"/>
      <c r="CL148" s="680"/>
      <c r="CM148" s="680"/>
    </row>
    <row r="149" spans="1:91" s="676" customFormat="1">
      <c r="A149" s="654">
        <f>'MTG RTG September 2019'!A137</f>
        <v>0</v>
      </c>
      <c r="B149" s="655"/>
      <c r="C149" s="656" t="str">
        <f>'MTG RTG September 2019'!C137</f>
        <v>Kino Nova</v>
      </c>
      <c r="D149" s="657" t="s">
        <v>290</v>
      </c>
      <c r="E149" s="658" t="str">
        <f>'MTG RTG September 2019'!E137</f>
        <v>Sa-Su</v>
      </c>
      <c r="F149" s="659">
        <f>'MTG RTG September 2019'!F137</f>
        <v>0.32291666666666669</v>
      </c>
      <c r="G149" s="658" t="str">
        <f>'MTG RTG September 2019'!G137</f>
        <v>NPT</v>
      </c>
      <c r="H149" s="660">
        <f ca="1">SUMIF('MTG RTG September 2019'!$H$3:$M$4,$AA$9,'MTG RTG September 2019'!$H137:$M137)</f>
        <v>0.2</v>
      </c>
      <c r="I149" s="661">
        <f t="shared" ca="1" si="47"/>
        <v>2265</v>
      </c>
      <c r="J149" s="662">
        <f t="shared" ca="1" si="48"/>
        <v>0</v>
      </c>
      <c r="K149" s="663">
        <f ca="1">H149*N149</f>
        <v>0</v>
      </c>
      <c r="L149" s="663">
        <f t="shared" ca="1" si="49"/>
        <v>0</v>
      </c>
      <c r="M149" s="665">
        <f t="shared" si="50"/>
        <v>0</v>
      </c>
      <c r="N149" s="665">
        <f t="shared" si="45"/>
        <v>0</v>
      </c>
      <c r="O149" s="665">
        <f t="shared" si="51"/>
        <v>0</v>
      </c>
      <c r="P149" s="665">
        <f t="shared" si="52"/>
        <v>0</v>
      </c>
      <c r="Q149" s="665"/>
      <c r="R149" s="665">
        <f t="shared" si="53"/>
        <v>0</v>
      </c>
      <c r="S149" s="665">
        <f t="shared" si="54"/>
        <v>0</v>
      </c>
      <c r="T149" s="666">
        <v>453</v>
      </c>
      <c r="U149" s="667">
        <f t="shared" si="55"/>
        <v>453</v>
      </c>
      <c r="V149" s="667">
        <f t="shared" si="56"/>
        <v>271.80000000000007</v>
      </c>
      <c r="W149" s="667">
        <f t="shared" si="57"/>
        <v>271.80000000000007</v>
      </c>
      <c r="X149" s="667">
        <f t="shared" si="58"/>
        <v>0</v>
      </c>
      <c r="Y149" s="667">
        <f t="shared" si="59"/>
        <v>0</v>
      </c>
      <c r="Z149" s="667">
        <f t="shared" si="60"/>
        <v>0</v>
      </c>
      <c r="AA149" s="668">
        <f t="shared" si="61"/>
        <v>0</v>
      </c>
      <c r="AB149" s="669"/>
      <c r="AC149" s="679"/>
      <c r="AD149" s="677"/>
      <c r="AE149" s="677"/>
      <c r="AF149" s="677"/>
      <c r="AG149" s="677"/>
      <c r="AH149" s="678"/>
      <c r="AI149" s="678"/>
      <c r="AJ149" s="677"/>
      <c r="AK149" s="677"/>
      <c r="AL149" s="677"/>
      <c r="AM149" s="677"/>
      <c r="AN149" s="677"/>
      <c r="AO149" s="678"/>
      <c r="AP149" s="678"/>
      <c r="AQ149" s="677"/>
      <c r="AR149" s="677"/>
      <c r="AS149" s="677"/>
      <c r="AT149" s="677"/>
      <c r="AU149" s="677"/>
      <c r="AV149" s="678"/>
      <c r="AW149" s="678"/>
      <c r="AX149" s="677"/>
      <c r="AY149" s="677"/>
      <c r="AZ149" s="677"/>
      <c r="BA149" s="677"/>
      <c r="BB149" s="677"/>
      <c r="BC149" s="678"/>
      <c r="BD149" s="678"/>
      <c r="BE149" s="677"/>
      <c r="BF149" s="677"/>
      <c r="BG149" s="677"/>
      <c r="BH149" s="677"/>
      <c r="BI149" s="677"/>
      <c r="BJ149" s="678"/>
      <c r="BK149" s="678"/>
      <c r="BL149" s="677"/>
      <c r="BM149" s="677"/>
      <c r="BN149" s="677"/>
      <c r="BO149" s="677"/>
      <c r="BP149" s="677"/>
      <c r="BQ149" s="680"/>
      <c r="BR149" s="680"/>
      <c r="BS149" s="677"/>
      <c r="BT149" s="677"/>
      <c r="BU149" s="677"/>
      <c r="BV149" s="677"/>
      <c r="BW149" s="677"/>
      <c r="BX149" s="680"/>
      <c r="BY149" s="680"/>
      <c r="BZ149" s="677"/>
      <c r="CA149" s="677"/>
      <c r="CB149" s="677"/>
      <c r="CC149" s="677"/>
      <c r="CD149" s="677"/>
      <c r="CE149" s="680"/>
      <c r="CF149" s="680"/>
      <c r="CG149" s="677"/>
      <c r="CH149" s="677"/>
      <c r="CI149" s="677"/>
      <c r="CJ149" s="677"/>
      <c r="CK149" s="677"/>
      <c r="CL149" s="680"/>
      <c r="CM149" s="680"/>
    </row>
    <row r="150" spans="1:91" s="676" customFormat="1" hidden="1">
      <c r="A150" s="654">
        <f>'MTG RTG September 2019'!A138</f>
        <v>0</v>
      </c>
      <c r="B150" s="655" t="s">
        <v>49</v>
      </c>
      <c r="C150" s="656" t="str">
        <f>'MTG RTG September 2019'!C138</f>
        <v>Kino Nova</v>
      </c>
      <c r="D150" s="657" t="str">
        <f>'MTG RTG September 2019'!D138</f>
        <v>Movie</v>
      </c>
      <c r="E150" s="658" t="str">
        <f>'MTG RTG September 2019'!E138</f>
        <v>Sa-Su</v>
      </c>
      <c r="F150" s="659">
        <f>'MTG RTG September 2019'!F138</f>
        <v>0.40625000000000006</v>
      </c>
      <c r="G150" s="658" t="str">
        <f>'MTG RTG September 2019'!G138</f>
        <v>NPT</v>
      </c>
      <c r="H150" s="660">
        <f ca="1">SUMIF('MTG RTG September 2019'!$H$3:$M$4,$AA$9,'MTG RTG September 2019'!$H138:$M138)</f>
        <v>0.30000000000000004</v>
      </c>
      <c r="I150" s="661">
        <f t="shared" ca="1" si="47"/>
        <v>0</v>
      </c>
      <c r="J150" s="662">
        <f t="shared" ca="1" si="48"/>
        <v>0</v>
      </c>
      <c r="K150" s="663">
        <f t="shared" ref="K150:K181" ca="1" si="62">H150*N150*2</f>
        <v>0</v>
      </c>
      <c r="L150" s="663">
        <f t="shared" ca="1" si="49"/>
        <v>0</v>
      </c>
      <c r="M150" s="665">
        <f t="shared" si="50"/>
        <v>0</v>
      </c>
      <c r="N150" s="665">
        <f t="shared" si="45"/>
        <v>0</v>
      </c>
      <c r="O150" s="665">
        <f t="shared" si="51"/>
        <v>0</v>
      </c>
      <c r="P150" s="665">
        <f t="shared" si="52"/>
        <v>0</v>
      </c>
      <c r="Q150" s="665"/>
      <c r="R150" s="665">
        <f t="shared" si="53"/>
        <v>0</v>
      </c>
      <c r="S150" s="665">
        <f t="shared" si="54"/>
        <v>0</v>
      </c>
      <c r="T150" s="666">
        <f t="shared" ref="T150:T181" ca="1" si="63">$AA$12*$AA$11*H150</f>
        <v>0</v>
      </c>
      <c r="U150" s="667">
        <f t="shared" ca="1" si="55"/>
        <v>0</v>
      </c>
      <c r="V150" s="667">
        <f t="shared" ca="1" si="56"/>
        <v>0</v>
      </c>
      <c r="W150" s="667">
        <f t="shared" ca="1" si="57"/>
        <v>0</v>
      </c>
      <c r="X150" s="667">
        <f t="shared" ca="1" si="58"/>
        <v>0</v>
      </c>
      <c r="Y150" s="667">
        <f t="shared" ca="1" si="59"/>
        <v>0</v>
      </c>
      <c r="Z150" s="667">
        <f t="shared" ca="1" si="60"/>
        <v>0</v>
      </c>
      <c r="AA150" s="668">
        <f t="shared" ca="1" si="61"/>
        <v>0</v>
      </c>
      <c r="AB150" s="669"/>
      <c r="AC150" s="679"/>
      <c r="AD150" s="677"/>
      <c r="AE150" s="677"/>
      <c r="AF150" s="677"/>
      <c r="AG150" s="677"/>
      <c r="AH150" s="678"/>
      <c r="AI150" s="678"/>
      <c r="AJ150" s="677"/>
      <c r="AK150" s="677"/>
      <c r="AL150" s="677"/>
      <c r="AM150" s="677"/>
      <c r="AN150" s="677"/>
      <c r="AO150" s="678"/>
      <c r="AP150" s="678"/>
      <c r="AQ150" s="677"/>
      <c r="AR150" s="677"/>
      <c r="AS150" s="677"/>
      <c r="AT150" s="677"/>
      <c r="AU150" s="677"/>
      <c r="AV150" s="678"/>
      <c r="AW150" s="678"/>
      <c r="AX150" s="677"/>
      <c r="AY150" s="677"/>
      <c r="AZ150" s="677"/>
      <c r="BA150" s="677"/>
      <c r="BB150" s="677"/>
      <c r="BC150" s="678"/>
      <c r="BD150" s="678"/>
      <c r="BE150" s="677"/>
      <c r="BF150" s="677"/>
      <c r="BG150" s="677"/>
      <c r="BH150" s="677"/>
      <c r="BI150" s="677"/>
      <c r="BJ150" s="678"/>
      <c r="BK150" s="678"/>
      <c r="BL150" s="677"/>
      <c r="BM150" s="677"/>
      <c r="BN150" s="677"/>
      <c r="BO150" s="677"/>
      <c r="BP150" s="677"/>
      <c r="BQ150" s="680"/>
      <c r="BR150" s="680"/>
      <c r="BS150" s="677"/>
      <c r="BT150" s="677"/>
      <c r="BU150" s="677"/>
      <c r="BV150" s="677"/>
      <c r="BW150" s="677"/>
      <c r="BX150" s="680"/>
      <c r="BY150" s="680"/>
      <c r="BZ150" s="677"/>
      <c r="CA150" s="677"/>
      <c r="CB150" s="677"/>
      <c r="CC150" s="677"/>
      <c r="CD150" s="677"/>
      <c r="CE150" s="680"/>
      <c r="CF150" s="680"/>
      <c r="CG150" s="677"/>
      <c r="CH150" s="677"/>
      <c r="CI150" s="677"/>
      <c r="CJ150" s="677"/>
      <c r="CK150" s="677"/>
      <c r="CL150" s="680"/>
      <c r="CM150" s="680"/>
    </row>
    <row r="151" spans="1:91" s="676" customFormat="1" hidden="1">
      <c r="A151" s="654">
        <f>'MTG RTG September 2019'!A139</f>
        <v>0</v>
      </c>
      <c r="B151" s="655"/>
      <c r="C151" s="656" t="str">
        <f>'MTG RTG September 2019'!C139</f>
        <v>Kino Nova</v>
      </c>
      <c r="D151" s="657" t="str">
        <f>'MTG RTG September 2019'!D139</f>
        <v>Movie</v>
      </c>
      <c r="E151" s="658" t="str">
        <f>'MTG RTG September 2019'!E139</f>
        <v>Sa-Su</v>
      </c>
      <c r="F151" s="659">
        <f>'MTG RTG September 2019'!F139</f>
        <v>0.48958333333333331</v>
      </c>
      <c r="G151" s="658" t="str">
        <f>'MTG RTG September 2019'!G139</f>
        <v>NPT</v>
      </c>
      <c r="H151" s="660">
        <f ca="1">SUMIF('MTG RTG September 2019'!$H$3:$M$4,$AA$9,'MTG RTG September 2019'!$H139:$M139)</f>
        <v>0.30000000000000004</v>
      </c>
      <c r="I151" s="661">
        <f t="shared" ca="1" si="47"/>
        <v>0</v>
      </c>
      <c r="J151" s="662">
        <f t="shared" ca="1" si="48"/>
        <v>0</v>
      </c>
      <c r="K151" s="663">
        <f t="shared" ca="1" si="62"/>
        <v>0</v>
      </c>
      <c r="L151" s="663">
        <f t="shared" ca="1" si="49"/>
        <v>0</v>
      </c>
      <c r="M151" s="665">
        <f t="shared" si="50"/>
        <v>0</v>
      </c>
      <c r="N151" s="665">
        <f t="shared" si="45"/>
        <v>0</v>
      </c>
      <c r="O151" s="665">
        <f t="shared" si="51"/>
        <v>0</v>
      </c>
      <c r="P151" s="665">
        <f t="shared" si="52"/>
        <v>0</v>
      </c>
      <c r="Q151" s="665"/>
      <c r="R151" s="665">
        <f t="shared" si="53"/>
        <v>0</v>
      </c>
      <c r="S151" s="665">
        <f t="shared" si="54"/>
        <v>0</v>
      </c>
      <c r="T151" s="666">
        <f t="shared" ca="1" si="63"/>
        <v>0</v>
      </c>
      <c r="U151" s="667">
        <f t="shared" ca="1" si="55"/>
        <v>0</v>
      </c>
      <c r="V151" s="667">
        <f t="shared" ca="1" si="56"/>
        <v>0</v>
      </c>
      <c r="W151" s="667">
        <f t="shared" ca="1" si="57"/>
        <v>0</v>
      </c>
      <c r="X151" s="667">
        <f t="shared" ca="1" si="58"/>
        <v>0</v>
      </c>
      <c r="Y151" s="667">
        <f t="shared" ca="1" si="59"/>
        <v>0</v>
      </c>
      <c r="Z151" s="667">
        <f t="shared" ca="1" si="60"/>
        <v>0</v>
      </c>
      <c r="AA151" s="668">
        <f t="shared" ca="1" si="61"/>
        <v>0</v>
      </c>
      <c r="AB151" s="669"/>
      <c r="AC151" s="679"/>
      <c r="AD151" s="677"/>
      <c r="AE151" s="677"/>
      <c r="AF151" s="677"/>
      <c r="AG151" s="677"/>
      <c r="AH151" s="678"/>
      <c r="AI151" s="678"/>
      <c r="AJ151" s="677"/>
      <c r="AK151" s="677"/>
      <c r="AL151" s="677"/>
      <c r="AM151" s="677"/>
      <c r="AN151" s="677"/>
      <c r="AO151" s="678"/>
      <c r="AP151" s="678"/>
      <c r="AQ151" s="677"/>
      <c r="AR151" s="677"/>
      <c r="AS151" s="677"/>
      <c r="AT151" s="677"/>
      <c r="AU151" s="677"/>
      <c r="AV151" s="678"/>
      <c r="AW151" s="678"/>
      <c r="AX151" s="677"/>
      <c r="AY151" s="677"/>
      <c r="AZ151" s="677"/>
      <c r="BA151" s="677"/>
      <c r="BB151" s="677"/>
      <c r="BC151" s="678"/>
      <c r="BD151" s="678"/>
      <c r="BE151" s="677"/>
      <c r="BF151" s="677"/>
      <c r="BG151" s="677"/>
      <c r="BH151" s="677"/>
      <c r="BI151" s="677"/>
      <c r="BJ151" s="678"/>
      <c r="BK151" s="678"/>
      <c r="BL151" s="677"/>
      <c r="BM151" s="677"/>
      <c r="BN151" s="677"/>
      <c r="BO151" s="677"/>
      <c r="BP151" s="677"/>
      <c r="BQ151" s="680"/>
      <c r="BR151" s="680"/>
      <c r="BS151" s="677"/>
      <c r="BT151" s="677"/>
      <c r="BU151" s="677"/>
      <c r="BV151" s="677"/>
      <c r="BW151" s="677"/>
      <c r="BX151" s="680"/>
      <c r="BY151" s="680"/>
      <c r="BZ151" s="677"/>
      <c r="CA151" s="677"/>
      <c r="CB151" s="677"/>
      <c r="CC151" s="677"/>
      <c r="CD151" s="677"/>
      <c r="CE151" s="680"/>
      <c r="CF151" s="680"/>
      <c r="CG151" s="677"/>
      <c r="CH151" s="677"/>
      <c r="CI151" s="677"/>
      <c r="CJ151" s="677"/>
      <c r="CK151" s="677"/>
      <c r="CL151" s="680"/>
      <c r="CM151" s="680"/>
    </row>
    <row r="152" spans="1:91" s="676" customFormat="1" hidden="1">
      <c r="A152" s="654">
        <f>'MTG RTG September 2019'!A140</f>
        <v>0</v>
      </c>
      <c r="B152" s="655"/>
      <c r="C152" s="656" t="str">
        <f>'MTG RTG September 2019'!C140</f>
        <v>Kino Nova</v>
      </c>
      <c r="D152" s="657" t="str">
        <f>'MTG RTG September 2019'!D140</f>
        <v>Movie</v>
      </c>
      <c r="E152" s="658" t="str">
        <f>'MTG RTG September 2019'!E140</f>
        <v>Sa-Su</v>
      </c>
      <c r="F152" s="659">
        <f>'MTG RTG September 2019'!F140</f>
        <v>0.57291666666666663</v>
      </c>
      <c r="G152" s="658" t="str">
        <f>'MTG RTG September 2019'!G140</f>
        <v>NPT</v>
      </c>
      <c r="H152" s="660">
        <f ca="1">SUMIF('MTG RTG September 2019'!$H$3:$M$4,$AA$9,'MTG RTG September 2019'!$H140:$M140)</f>
        <v>0.5</v>
      </c>
      <c r="I152" s="661">
        <f t="shared" ca="1" si="47"/>
        <v>0</v>
      </c>
      <c r="J152" s="662">
        <f t="shared" ca="1" si="48"/>
        <v>0</v>
      </c>
      <c r="K152" s="663">
        <f t="shared" ca="1" si="62"/>
        <v>0</v>
      </c>
      <c r="L152" s="663">
        <f t="shared" ca="1" si="49"/>
        <v>0</v>
      </c>
      <c r="M152" s="665">
        <f t="shared" si="50"/>
        <v>0</v>
      </c>
      <c r="N152" s="665">
        <f t="shared" si="45"/>
        <v>0</v>
      </c>
      <c r="O152" s="665">
        <f t="shared" si="51"/>
        <v>0</v>
      </c>
      <c r="P152" s="665">
        <f t="shared" si="52"/>
        <v>0</v>
      </c>
      <c r="Q152" s="665"/>
      <c r="R152" s="665">
        <f t="shared" si="53"/>
        <v>0</v>
      </c>
      <c r="S152" s="665">
        <f t="shared" si="54"/>
        <v>0</v>
      </c>
      <c r="T152" s="666">
        <f t="shared" ca="1" si="63"/>
        <v>0</v>
      </c>
      <c r="U152" s="667">
        <f t="shared" ca="1" si="55"/>
        <v>0</v>
      </c>
      <c r="V152" s="667">
        <f t="shared" ca="1" si="56"/>
        <v>0</v>
      </c>
      <c r="W152" s="667">
        <f t="shared" ca="1" si="57"/>
        <v>0</v>
      </c>
      <c r="X152" s="667">
        <f t="shared" ca="1" si="58"/>
        <v>0</v>
      </c>
      <c r="Y152" s="667">
        <f t="shared" ca="1" si="59"/>
        <v>0</v>
      </c>
      <c r="Z152" s="667">
        <f t="shared" ca="1" si="60"/>
        <v>0</v>
      </c>
      <c r="AA152" s="668">
        <f t="shared" ca="1" si="61"/>
        <v>0</v>
      </c>
      <c r="AB152" s="669"/>
      <c r="AC152" s="679"/>
      <c r="AD152" s="677"/>
      <c r="AE152" s="677"/>
      <c r="AF152" s="677"/>
      <c r="AG152" s="677"/>
      <c r="AH152" s="678"/>
      <c r="AI152" s="678"/>
      <c r="AJ152" s="677"/>
      <c r="AK152" s="677"/>
      <c r="AL152" s="677"/>
      <c r="AM152" s="677"/>
      <c r="AN152" s="677"/>
      <c r="AO152" s="678"/>
      <c r="AP152" s="678"/>
      <c r="AQ152" s="677"/>
      <c r="AR152" s="677"/>
      <c r="AS152" s="677"/>
      <c r="AT152" s="677"/>
      <c r="AU152" s="677"/>
      <c r="AV152" s="678"/>
      <c r="AW152" s="678"/>
      <c r="AX152" s="677"/>
      <c r="AY152" s="677"/>
      <c r="AZ152" s="677"/>
      <c r="BA152" s="677"/>
      <c r="BB152" s="677"/>
      <c r="BC152" s="678"/>
      <c r="BD152" s="678"/>
      <c r="BE152" s="677"/>
      <c r="BF152" s="677"/>
      <c r="BG152" s="677"/>
      <c r="BH152" s="677"/>
      <c r="BI152" s="677"/>
      <c r="BJ152" s="678"/>
      <c r="BK152" s="678"/>
      <c r="BL152" s="677"/>
      <c r="BM152" s="677"/>
      <c r="BN152" s="677"/>
      <c r="BO152" s="677"/>
      <c r="BP152" s="677"/>
      <c r="BQ152" s="680"/>
      <c r="BR152" s="680"/>
      <c r="BS152" s="677"/>
      <c r="BT152" s="677"/>
      <c r="BU152" s="677"/>
      <c r="BV152" s="677"/>
      <c r="BW152" s="677"/>
      <c r="BX152" s="680"/>
      <c r="BY152" s="680"/>
      <c r="BZ152" s="677"/>
      <c r="CA152" s="677"/>
      <c r="CB152" s="677"/>
      <c r="CC152" s="677"/>
      <c r="CD152" s="677"/>
      <c r="CE152" s="680"/>
      <c r="CF152" s="680"/>
      <c r="CG152" s="677"/>
      <c r="CH152" s="677"/>
      <c r="CI152" s="677"/>
      <c r="CJ152" s="677"/>
      <c r="CK152" s="677"/>
      <c r="CL152" s="680"/>
      <c r="CM152" s="680"/>
    </row>
    <row r="153" spans="1:91" s="676" customFormat="1" hidden="1">
      <c r="A153" s="654">
        <f>'MTG RTG September 2019'!A141</f>
        <v>0</v>
      </c>
      <c r="B153" s="655"/>
      <c r="C153" s="656" t="str">
        <f>'MTG RTG September 2019'!C141</f>
        <v>Kino Nova</v>
      </c>
      <c r="D153" s="657" t="str">
        <f>'MTG RTG September 2019'!D141</f>
        <v>Movie</v>
      </c>
      <c r="E153" s="658" t="str">
        <f>'MTG RTG September 2019'!E141</f>
        <v>Sa-Su</v>
      </c>
      <c r="F153" s="659">
        <f>'MTG RTG September 2019'!F141</f>
        <v>0.64583333333333337</v>
      </c>
      <c r="G153" s="658" t="str">
        <f>'MTG RTG September 2019'!G141</f>
        <v>NPT</v>
      </c>
      <c r="H153" s="660">
        <f ca="1">SUMIF('MTG RTG September 2019'!$H$3:$M$4,$AA$9,'MTG RTG September 2019'!$H141:$M141)</f>
        <v>0.60000000000000009</v>
      </c>
      <c r="I153" s="661">
        <f t="shared" ca="1" si="47"/>
        <v>0</v>
      </c>
      <c r="J153" s="662">
        <f t="shared" ca="1" si="48"/>
        <v>0</v>
      </c>
      <c r="K153" s="663">
        <f t="shared" ca="1" si="62"/>
        <v>0</v>
      </c>
      <c r="L153" s="663">
        <f t="shared" ca="1" si="49"/>
        <v>0</v>
      </c>
      <c r="M153" s="665">
        <f t="shared" si="50"/>
        <v>0</v>
      </c>
      <c r="N153" s="665">
        <f t="shared" si="45"/>
        <v>0</v>
      </c>
      <c r="O153" s="665">
        <f t="shared" si="51"/>
        <v>0</v>
      </c>
      <c r="P153" s="665">
        <f t="shared" si="52"/>
        <v>0</v>
      </c>
      <c r="Q153" s="665"/>
      <c r="R153" s="665">
        <f t="shared" si="53"/>
        <v>0</v>
      </c>
      <c r="S153" s="665">
        <f t="shared" si="54"/>
        <v>0</v>
      </c>
      <c r="T153" s="666">
        <f t="shared" ca="1" si="63"/>
        <v>0</v>
      </c>
      <c r="U153" s="667">
        <f t="shared" ca="1" si="55"/>
        <v>0</v>
      </c>
      <c r="V153" s="667">
        <f t="shared" ca="1" si="56"/>
        <v>0</v>
      </c>
      <c r="W153" s="667">
        <f t="shared" ca="1" si="57"/>
        <v>0</v>
      </c>
      <c r="X153" s="667">
        <f t="shared" ca="1" si="58"/>
        <v>0</v>
      </c>
      <c r="Y153" s="667">
        <f t="shared" ca="1" si="59"/>
        <v>0</v>
      </c>
      <c r="Z153" s="667">
        <f t="shared" ca="1" si="60"/>
        <v>0</v>
      </c>
      <c r="AA153" s="668">
        <f t="shared" ca="1" si="61"/>
        <v>0</v>
      </c>
      <c r="AB153" s="669"/>
      <c r="AC153" s="679"/>
      <c r="AD153" s="677"/>
      <c r="AE153" s="677"/>
      <c r="AF153" s="677"/>
      <c r="AG153" s="677"/>
      <c r="AH153" s="678"/>
      <c r="AI153" s="678"/>
      <c r="AJ153" s="677"/>
      <c r="AK153" s="677"/>
      <c r="AL153" s="677"/>
      <c r="AM153" s="677"/>
      <c r="AN153" s="677"/>
      <c r="AO153" s="678"/>
      <c r="AP153" s="678"/>
      <c r="AQ153" s="677"/>
      <c r="AR153" s="677"/>
      <c r="AS153" s="677"/>
      <c r="AT153" s="677"/>
      <c r="AU153" s="677"/>
      <c r="AV153" s="678"/>
      <c r="AW153" s="678"/>
      <c r="AX153" s="677"/>
      <c r="AY153" s="677"/>
      <c r="AZ153" s="677"/>
      <c r="BA153" s="677"/>
      <c r="BB153" s="677"/>
      <c r="BC153" s="678"/>
      <c r="BD153" s="678"/>
      <c r="BE153" s="677"/>
      <c r="BF153" s="677"/>
      <c r="BG153" s="677"/>
      <c r="BH153" s="677"/>
      <c r="BI153" s="677"/>
      <c r="BJ153" s="678"/>
      <c r="BK153" s="678"/>
      <c r="BL153" s="677"/>
      <c r="BM153" s="677"/>
      <c r="BN153" s="677"/>
      <c r="BO153" s="677"/>
      <c r="BP153" s="677"/>
      <c r="BQ153" s="680"/>
      <c r="BR153" s="680"/>
      <c r="BS153" s="677"/>
      <c r="BT153" s="677"/>
      <c r="BU153" s="677"/>
      <c r="BV153" s="677"/>
      <c r="BW153" s="677"/>
      <c r="BX153" s="680"/>
      <c r="BY153" s="680"/>
      <c r="BZ153" s="677"/>
      <c r="CA153" s="677"/>
      <c r="CB153" s="677"/>
      <c r="CC153" s="677"/>
      <c r="CD153" s="677"/>
      <c r="CE153" s="680"/>
      <c r="CF153" s="680"/>
      <c r="CG153" s="677"/>
      <c r="CH153" s="677"/>
      <c r="CI153" s="677"/>
      <c r="CJ153" s="677"/>
      <c r="CK153" s="677"/>
      <c r="CL153" s="680"/>
      <c r="CM153" s="680"/>
    </row>
    <row r="154" spans="1:91" s="676" customFormat="1" hidden="1">
      <c r="A154" s="654">
        <f>'MTG RTG September 2019'!A142</f>
        <v>0</v>
      </c>
      <c r="B154" s="655"/>
      <c r="C154" s="656" t="str">
        <f>'MTG RTG September 2019'!C142</f>
        <v>Kino Nova</v>
      </c>
      <c r="D154" s="657" t="str">
        <f>'MTG RTG September 2019'!D142</f>
        <v>Movie</v>
      </c>
      <c r="E154" s="658" t="str">
        <f>'MTG RTG September 2019'!E142</f>
        <v>Sa-Su</v>
      </c>
      <c r="F154" s="659">
        <f>'MTG RTG September 2019'!F142</f>
        <v>0.75</v>
      </c>
      <c r="G154" s="658" t="str">
        <f>'MTG RTG September 2019'!G142</f>
        <v>NPT</v>
      </c>
      <c r="H154" s="660">
        <f ca="1">SUMIF('MTG RTG September 2019'!$H$3:$M$4,$AA$9,'MTG RTG September 2019'!$H142:$M142)</f>
        <v>0.60000000000000009</v>
      </c>
      <c r="I154" s="661">
        <f t="shared" ca="1" si="47"/>
        <v>0</v>
      </c>
      <c r="J154" s="662">
        <f t="shared" ca="1" si="48"/>
        <v>0</v>
      </c>
      <c r="K154" s="663">
        <f t="shared" ca="1" si="62"/>
        <v>0</v>
      </c>
      <c r="L154" s="663">
        <f t="shared" ca="1" si="49"/>
        <v>0</v>
      </c>
      <c r="M154" s="665">
        <f t="shared" si="50"/>
        <v>0</v>
      </c>
      <c r="N154" s="665">
        <f t="shared" si="45"/>
        <v>0</v>
      </c>
      <c r="O154" s="665">
        <f t="shared" si="51"/>
        <v>0</v>
      </c>
      <c r="P154" s="665">
        <f t="shared" si="52"/>
        <v>0</v>
      </c>
      <c r="Q154" s="665"/>
      <c r="R154" s="665">
        <f t="shared" si="53"/>
        <v>0</v>
      </c>
      <c r="S154" s="665">
        <f t="shared" si="54"/>
        <v>0</v>
      </c>
      <c r="T154" s="666">
        <f t="shared" ca="1" si="63"/>
        <v>0</v>
      </c>
      <c r="U154" s="667">
        <f t="shared" ca="1" si="55"/>
        <v>0</v>
      </c>
      <c r="V154" s="667">
        <f t="shared" ca="1" si="56"/>
        <v>0</v>
      </c>
      <c r="W154" s="667">
        <f t="shared" ca="1" si="57"/>
        <v>0</v>
      </c>
      <c r="X154" s="667">
        <f t="shared" ca="1" si="58"/>
        <v>0</v>
      </c>
      <c r="Y154" s="667">
        <f t="shared" ca="1" si="59"/>
        <v>0</v>
      </c>
      <c r="Z154" s="667">
        <f t="shared" ca="1" si="60"/>
        <v>0</v>
      </c>
      <c r="AA154" s="668">
        <f t="shared" ca="1" si="61"/>
        <v>0</v>
      </c>
      <c r="AB154" s="669"/>
      <c r="AC154" s="679"/>
      <c r="AD154" s="677"/>
      <c r="AE154" s="677"/>
      <c r="AF154" s="677"/>
      <c r="AG154" s="677"/>
      <c r="AH154" s="678"/>
      <c r="AI154" s="678"/>
      <c r="AJ154" s="677"/>
      <c r="AK154" s="677"/>
      <c r="AL154" s="677"/>
      <c r="AM154" s="677"/>
      <c r="AN154" s="677"/>
      <c r="AO154" s="678"/>
      <c r="AP154" s="678"/>
      <c r="AQ154" s="677"/>
      <c r="AR154" s="677"/>
      <c r="AS154" s="677"/>
      <c r="AT154" s="677"/>
      <c r="AU154" s="677"/>
      <c r="AV154" s="678"/>
      <c r="AW154" s="678"/>
      <c r="AX154" s="677"/>
      <c r="AY154" s="677"/>
      <c r="AZ154" s="677"/>
      <c r="BA154" s="677"/>
      <c r="BB154" s="677"/>
      <c r="BC154" s="678"/>
      <c r="BD154" s="678"/>
      <c r="BE154" s="677"/>
      <c r="BF154" s="677"/>
      <c r="BG154" s="677"/>
      <c r="BH154" s="677"/>
      <c r="BI154" s="677"/>
      <c r="BJ154" s="678"/>
      <c r="BK154" s="678"/>
      <c r="BL154" s="677"/>
      <c r="BM154" s="677"/>
      <c r="BN154" s="677"/>
      <c r="BO154" s="677"/>
      <c r="BP154" s="677"/>
      <c r="BQ154" s="680"/>
      <c r="BR154" s="680"/>
      <c r="BS154" s="677"/>
      <c r="BT154" s="677"/>
      <c r="BU154" s="677"/>
      <c r="BV154" s="677"/>
      <c r="BW154" s="677"/>
      <c r="BX154" s="680"/>
      <c r="BY154" s="680"/>
      <c r="BZ154" s="677"/>
      <c r="CA154" s="677"/>
      <c r="CB154" s="677"/>
      <c r="CC154" s="677"/>
      <c r="CD154" s="677"/>
      <c r="CE154" s="680"/>
      <c r="CF154" s="680"/>
      <c r="CG154" s="677"/>
      <c r="CH154" s="677"/>
      <c r="CI154" s="677"/>
      <c r="CJ154" s="677"/>
      <c r="CK154" s="677"/>
      <c r="CL154" s="680"/>
      <c r="CM154" s="680"/>
    </row>
    <row r="155" spans="1:91" s="676" customFormat="1" hidden="1">
      <c r="A155" s="654">
        <f>'MTG RTG September 2019'!A143</f>
        <v>0</v>
      </c>
      <c r="B155" s="655"/>
      <c r="C155" s="656" t="str">
        <f>'MTG RTG September 2019'!C143</f>
        <v>Kino Nova</v>
      </c>
      <c r="D155" s="657" t="str">
        <f>'MTG RTG September 2019'!D143</f>
        <v>CSI</v>
      </c>
      <c r="E155" s="658" t="str">
        <f>'MTG RTG September 2019'!E143</f>
        <v>Sa-Su</v>
      </c>
      <c r="F155" s="659">
        <f>'MTG RTG September 2019'!F143</f>
        <v>0.83333333333333337</v>
      </c>
      <c r="G155" s="658" t="str">
        <f>'MTG RTG September 2019'!G143</f>
        <v>PT</v>
      </c>
      <c r="H155" s="660">
        <f ca="1">SUMIF('MTG RTG September 2019'!$H$3:$M$4,$AA$9,'MTG RTG September 2019'!$H143:$M143)</f>
        <v>0.9</v>
      </c>
      <c r="I155" s="661">
        <f t="shared" ca="1" si="47"/>
        <v>0</v>
      </c>
      <c r="J155" s="662">
        <f t="shared" ca="1" si="48"/>
        <v>0</v>
      </c>
      <c r="K155" s="663">
        <f t="shared" ca="1" si="62"/>
        <v>0</v>
      </c>
      <c r="L155" s="663">
        <f t="shared" ca="1" si="49"/>
        <v>0</v>
      </c>
      <c r="M155" s="665">
        <f t="shared" si="50"/>
        <v>0</v>
      </c>
      <c r="N155" s="665">
        <f t="shared" si="45"/>
        <v>0</v>
      </c>
      <c r="O155" s="665">
        <f t="shared" si="51"/>
        <v>0</v>
      </c>
      <c r="P155" s="665">
        <f t="shared" si="52"/>
        <v>0</v>
      </c>
      <c r="Q155" s="665"/>
      <c r="R155" s="665">
        <f t="shared" si="53"/>
        <v>0</v>
      </c>
      <c r="S155" s="665">
        <f t="shared" si="54"/>
        <v>0</v>
      </c>
      <c r="T155" s="666">
        <f t="shared" ca="1" si="63"/>
        <v>0</v>
      </c>
      <c r="U155" s="667">
        <f t="shared" ca="1" si="55"/>
        <v>0</v>
      </c>
      <c r="V155" s="667">
        <f t="shared" ca="1" si="56"/>
        <v>0</v>
      </c>
      <c r="W155" s="667">
        <f t="shared" ca="1" si="57"/>
        <v>0</v>
      </c>
      <c r="X155" s="667">
        <f t="shared" ca="1" si="58"/>
        <v>0</v>
      </c>
      <c r="Y155" s="667">
        <f t="shared" ca="1" si="59"/>
        <v>0</v>
      </c>
      <c r="Z155" s="667">
        <f t="shared" ca="1" si="60"/>
        <v>0</v>
      </c>
      <c r="AA155" s="668">
        <f t="shared" ca="1" si="61"/>
        <v>0</v>
      </c>
      <c r="AB155" s="669"/>
      <c r="AC155" s="679"/>
      <c r="AD155" s="677"/>
      <c r="AE155" s="677"/>
      <c r="AF155" s="677"/>
      <c r="AG155" s="677"/>
      <c r="AH155" s="678"/>
      <c r="AI155" s="678"/>
      <c r="AJ155" s="677"/>
      <c r="AK155" s="677"/>
      <c r="AL155" s="677"/>
      <c r="AM155" s="677"/>
      <c r="AN155" s="677"/>
      <c r="AO155" s="678"/>
      <c r="AP155" s="678"/>
      <c r="AQ155" s="677"/>
      <c r="AR155" s="677"/>
      <c r="AS155" s="677"/>
      <c r="AT155" s="677"/>
      <c r="AU155" s="677"/>
      <c r="AV155" s="678"/>
      <c r="AW155" s="678"/>
      <c r="AX155" s="677"/>
      <c r="AY155" s="677"/>
      <c r="AZ155" s="677"/>
      <c r="BA155" s="677"/>
      <c r="BB155" s="677"/>
      <c r="BC155" s="678"/>
      <c r="BD155" s="678"/>
      <c r="BE155" s="677"/>
      <c r="BF155" s="677"/>
      <c r="BG155" s="677"/>
      <c r="BH155" s="677"/>
      <c r="BI155" s="677"/>
      <c r="BJ155" s="678"/>
      <c r="BK155" s="678"/>
      <c r="BL155" s="677"/>
      <c r="BM155" s="677"/>
      <c r="BN155" s="677"/>
      <c r="BO155" s="677"/>
      <c r="BP155" s="677"/>
      <c r="BQ155" s="680"/>
      <c r="BR155" s="680"/>
      <c r="BS155" s="677"/>
      <c r="BT155" s="677"/>
      <c r="BU155" s="677"/>
      <c r="BV155" s="677"/>
      <c r="BW155" s="677"/>
      <c r="BX155" s="680"/>
      <c r="BY155" s="680"/>
      <c r="BZ155" s="677"/>
      <c r="CA155" s="677"/>
      <c r="CB155" s="677"/>
      <c r="CC155" s="677"/>
      <c r="CD155" s="677"/>
      <c r="CE155" s="680"/>
      <c r="CF155" s="680"/>
      <c r="CG155" s="677"/>
      <c r="CH155" s="677"/>
      <c r="CI155" s="677"/>
      <c r="CJ155" s="677"/>
      <c r="CK155" s="677"/>
      <c r="CL155" s="680"/>
      <c r="CM155" s="680"/>
    </row>
    <row r="156" spans="1:91" s="676" customFormat="1" hidden="1">
      <c r="A156" s="681">
        <f>'MTG RTG September 2019'!A144</f>
        <v>0</v>
      </c>
      <c r="B156" s="655"/>
      <c r="C156" s="656" t="str">
        <f>'MTG RTG September 2019'!C144</f>
        <v>Kino Nova</v>
      </c>
      <c r="D156" s="657" t="str">
        <f>'MTG RTG September 2019'!D144</f>
        <v>Blockbuster Movie</v>
      </c>
      <c r="E156" s="658" t="str">
        <f>'MTG RTG September 2019'!E144</f>
        <v>Sa-Su</v>
      </c>
      <c r="F156" s="659">
        <f>'MTG RTG September 2019'!F144</f>
        <v>0.875</v>
      </c>
      <c r="G156" s="658" t="str">
        <f>'MTG RTG September 2019'!G144</f>
        <v>PT</v>
      </c>
      <c r="H156" s="660">
        <f ca="1">SUMIF('MTG RTG September 2019'!$H$3:$M$4,$AA$9,'MTG RTG September 2019'!$H144:$M144)</f>
        <v>1.5</v>
      </c>
      <c r="I156" s="661">
        <f t="shared" ca="1" si="47"/>
        <v>0</v>
      </c>
      <c r="J156" s="662">
        <f t="shared" ca="1" si="48"/>
        <v>0</v>
      </c>
      <c r="K156" s="663">
        <f t="shared" ca="1" si="62"/>
        <v>0</v>
      </c>
      <c r="L156" s="663">
        <f t="shared" ca="1" si="49"/>
        <v>0</v>
      </c>
      <c r="M156" s="665">
        <f t="shared" si="50"/>
        <v>0</v>
      </c>
      <c r="N156" s="665">
        <f t="shared" si="45"/>
        <v>0</v>
      </c>
      <c r="O156" s="665">
        <f t="shared" si="51"/>
        <v>0</v>
      </c>
      <c r="P156" s="665">
        <f t="shared" si="52"/>
        <v>0</v>
      </c>
      <c r="Q156" s="665"/>
      <c r="R156" s="665">
        <f t="shared" si="53"/>
        <v>0</v>
      </c>
      <c r="S156" s="665">
        <f t="shared" si="54"/>
        <v>0</v>
      </c>
      <c r="T156" s="666">
        <f t="shared" ca="1" si="63"/>
        <v>0</v>
      </c>
      <c r="U156" s="667">
        <f t="shared" ca="1" si="55"/>
        <v>0</v>
      </c>
      <c r="V156" s="667">
        <f t="shared" ca="1" si="56"/>
        <v>0</v>
      </c>
      <c r="W156" s="667">
        <f t="shared" ca="1" si="57"/>
        <v>0</v>
      </c>
      <c r="X156" s="667">
        <f t="shared" ca="1" si="58"/>
        <v>0</v>
      </c>
      <c r="Y156" s="667">
        <f t="shared" ca="1" si="59"/>
        <v>0</v>
      </c>
      <c r="Z156" s="667">
        <f t="shared" ca="1" si="60"/>
        <v>0</v>
      </c>
      <c r="AA156" s="668">
        <f t="shared" ca="1" si="61"/>
        <v>0</v>
      </c>
      <c r="AB156" s="669"/>
      <c r="AC156" s="679"/>
      <c r="AD156" s="677"/>
      <c r="AE156" s="677"/>
      <c r="AF156" s="677"/>
      <c r="AG156" s="677"/>
      <c r="AH156" s="678"/>
      <c r="AI156" s="678"/>
      <c r="AJ156" s="677"/>
      <c r="AK156" s="677"/>
      <c r="AL156" s="677"/>
      <c r="AM156" s="677"/>
      <c r="AN156" s="677"/>
      <c r="AO156" s="678"/>
      <c r="AP156" s="678"/>
      <c r="AQ156" s="677"/>
      <c r="AR156" s="677"/>
      <c r="AS156" s="677"/>
      <c r="AT156" s="677"/>
      <c r="AU156" s="677"/>
      <c r="AV156" s="678"/>
      <c r="AW156" s="678"/>
      <c r="AX156" s="677"/>
      <c r="AY156" s="677"/>
      <c r="AZ156" s="677"/>
      <c r="BA156" s="677"/>
      <c r="BB156" s="677"/>
      <c r="BC156" s="678"/>
      <c r="BD156" s="678"/>
      <c r="BE156" s="677"/>
      <c r="BF156" s="677"/>
      <c r="BG156" s="677"/>
      <c r="BH156" s="677"/>
      <c r="BI156" s="677"/>
      <c r="BJ156" s="678"/>
      <c r="BK156" s="678"/>
      <c r="BL156" s="677"/>
      <c r="BM156" s="677"/>
      <c r="BN156" s="677"/>
      <c r="BO156" s="677"/>
      <c r="BP156" s="677"/>
      <c r="BQ156" s="680"/>
      <c r="BR156" s="680"/>
      <c r="BS156" s="677"/>
      <c r="BT156" s="677"/>
      <c r="BU156" s="677"/>
      <c r="BV156" s="677"/>
      <c r="BW156" s="677"/>
      <c r="BX156" s="680"/>
      <c r="BY156" s="680"/>
      <c r="BZ156" s="677"/>
      <c r="CA156" s="677"/>
      <c r="CB156" s="677"/>
      <c r="CC156" s="677"/>
      <c r="CD156" s="677"/>
      <c r="CE156" s="680"/>
      <c r="CF156" s="680"/>
      <c r="CG156" s="677"/>
      <c r="CH156" s="677"/>
      <c r="CI156" s="677"/>
      <c r="CJ156" s="677"/>
      <c r="CK156" s="677"/>
      <c r="CL156" s="680"/>
      <c r="CM156" s="680"/>
    </row>
    <row r="157" spans="1:91" s="676" customFormat="1" hidden="1">
      <c r="A157" s="654">
        <f>'MTG RTG September 2019'!A145</f>
        <v>0</v>
      </c>
      <c r="B157" s="655"/>
      <c r="C157" s="656" t="str">
        <f>'MTG RTG September 2019'!C145</f>
        <v>Kino Nova</v>
      </c>
      <c r="D157" s="657" t="str">
        <f>'MTG RTG September 2019'!D145</f>
        <v>CSI (FRR)</v>
      </c>
      <c r="E157" s="658" t="str">
        <f>'MTG RTG September 2019'!E145</f>
        <v>Sa-Su</v>
      </c>
      <c r="F157" s="659">
        <f>'MTG RTG September 2019'!F145</f>
        <v>0.95833333333333315</v>
      </c>
      <c r="G157" s="658" t="str">
        <f>'MTG RTG September 2019'!G145</f>
        <v>PT</v>
      </c>
      <c r="H157" s="660">
        <f ca="1">SUMIF('MTG RTG September 2019'!$H$3:$M$4,$AA$9,'MTG RTG September 2019'!$H145:$M145)</f>
        <v>1</v>
      </c>
      <c r="I157" s="661">
        <f t="shared" ca="1" si="47"/>
        <v>0</v>
      </c>
      <c r="J157" s="662">
        <f t="shared" ca="1" si="48"/>
        <v>0</v>
      </c>
      <c r="K157" s="663">
        <f t="shared" ca="1" si="62"/>
        <v>0</v>
      </c>
      <c r="L157" s="663">
        <f t="shared" ca="1" si="49"/>
        <v>0</v>
      </c>
      <c r="M157" s="665">
        <f t="shared" si="50"/>
        <v>0</v>
      </c>
      <c r="N157" s="665">
        <f t="shared" si="45"/>
        <v>0</v>
      </c>
      <c r="O157" s="665">
        <f t="shared" si="51"/>
        <v>0</v>
      </c>
      <c r="P157" s="665">
        <f t="shared" si="52"/>
        <v>0</v>
      </c>
      <c r="Q157" s="665"/>
      <c r="R157" s="665">
        <f t="shared" si="53"/>
        <v>0</v>
      </c>
      <c r="S157" s="665">
        <f t="shared" si="54"/>
        <v>0</v>
      </c>
      <c r="T157" s="666">
        <f t="shared" ca="1" si="63"/>
        <v>0</v>
      </c>
      <c r="U157" s="667">
        <f t="shared" ca="1" si="55"/>
        <v>0</v>
      </c>
      <c r="V157" s="667">
        <f t="shared" ca="1" si="56"/>
        <v>0</v>
      </c>
      <c r="W157" s="667">
        <f t="shared" ca="1" si="57"/>
        <v>0</v>
      </c>
      <c r="X157" s="667">
        <f t="shared" ca="1" si="58"/>
        <v>0</v>
      </c>
      <c r="Y157" s="667">
        <f t="shared" ca="1" si="59"/>
        <v>0</v>
      </c>
      <c r="Z157" s="667">
        <f t="shared" ca="1" si="60"/>
        <v>0</v>
      </c>
      <c r="AA157" s="668">
        <f t="shared" ca="1" si="61"/>
        <v>0</v>
      </c>
      <c r="AB157" s="669"/>
      <c r="AC157" s="679"/>
      <c r="AD157" s="677"/>
      <c r="AE157" s="677"/>
      <c r="AF157" s="677"/>
      <c r="AG157" s="677"/>
      <c r="AH157" s="678"/>
      <c r="AI157" s="678"/>
      <c r="AJ157" s="677"/>
      <c r="AK157" s="677"/>
      <c r="AL157" s="677"/>
      <c r="AM157" s="677"/>
      <c r="AN157" s="677"/>
      <c r="AO157" s="678"/>
      <c r="AP157" s="678"/>
      <c r="AQ157" s="677"/>
      <c r="AR157" s="677"/>
      <c r="AS157" s="677"/>
      <c r="AT157" s="677"/>
      <c r="AU157" s="677"/>
      <c r="AV157" s="678"/>
      <c r="AW157" s="678"/>
      <c r="AX157" s="677"/>
      <c r="AY157" s="677"/>
      <c r="AZ157" s="677"/>
      <c r="BA157" s="677"/>
      <c r="BB157" s="677"/>
      <c r="BC157" s="678"/>
      <c r="BD157" s="678"/>
      <c r="BE157" s="677"/>
      <c r="BF157" s="677"/>
      <c r="BG157" s="677"/>
      <c r="BH157" s="677"/>
      <c r="BI157" s="677"/>
      <c r="BJ157" s="678"/>
      <c r="BK157" s="678"/>
      <c r="BL157" s="677"/>
      <c r="BM157" s="677"/>
      <c r="BN157" s="677"/>
      <c r="BO157" s="677"/>
      <c r="BP157" s="677"/>
      <c r="BQ157" s="680"/>
      <c r="BR157" s="680"/>
      <c r="BS157" s="677"/>
      <c r="BT157" s="677"/>
      <c r="BU157" s="677"/>
      <c r="BV157" s="677"/>
      <c r="BW157" s="677"/>
      <c r="BX157" s="680"/>
      <c r="BY157" s="680"/>
      <c r="BZ157" s="677"/>
      <c r="CA157" s="677"/>
      <c r="CB157" s="677"/>
      <c r="CC157" s="677"/>
      <c r="CD157" s="677"/>
      <c r="CE157" s="680"/>
      <c r="CF157" s="680"/>
      <c r="CG157" s="677"/>
      <c r="CH157" s="677"/>
      <c r="CI157" s="677"/>
      <c r="CJ157" s="677"/>
      <c r="CK157" s="677"/>
      <c r="CL157" s="680"/>
      <c r="CM157" s="680"/>
    </row>
    <row r="158" spans="1:91" s="676" customFormat="1" hidden="1">
      <c r="A158" s="681">
        <f>'MTG RTG September 2019'!A146</f>
        <v>0</v>
      </c>
      <c r="B158" s="655"/>
      <c r="C158" s="656" t="str">
        <f>'MTG RTG September 2019'!C146</f>
        <v>Kino Nova</v>
      </c>
      <c r="D158" s="657" t="str">
        <f>'MTG RTG September 2019'!D146</f>
        <v>Series</v>
      </c>
      <c r="E158" s="658" t="str">
        <f>'MTG RTG September 2019'!E146</f>
        <v>Sa-Su</v>
      </c>
      <c r="F158" s="659">
        <f>'MTG RTG September 2019'!F146</f>
        <v>1</v>
      </c>
      <c r="G158" s="658" t="str">
        <f>'MTG RTG September 2019'!G146</f>
        <v>NPT</v>
      </c>
      <c r="H158" s="660">
        <f ca="1">SUMIF('MTG RTG September 2019'!$H$3:$M$4,$AA$9,'MTG RTG September 2019'!$H146:$M146)</f>
        <v>0.60000000000000009</v>
      </c>
      <c r="I158" s="661">
        <f t="shared" ca="1" si="47"/>
        <v>0</v>
      </c>
      <c r="J158" s="662">
        <f t="shared" ca="1" si="48"/>
        <v>0</v>
      </c>
      <c r="K158" s="663">
        <f t="shared" ca="1" si="62"/>
        <v>0</v>
      </c>
      <c r="L158" s="663">
        <f t="shared" ca="1" si="49"/>
        <v>0</v>
      </c>
      <c r="M158" s="665">
        <f t="shared" si="50"/>
        <v>0</v>
      </c>
      <c r="N158" s="665">
        <f t="shared" si="45"/>
        <v>0</v>
      </c>
      <c r="O158" s="665">
        <f t="shared" si="51"/>
        <v>0</v>
      </c>
      <c r="P158" s="665">
        <f t="shared" si="52"/>
        <v>0</v>
      </c>
      <c r="Q158" s="665"/>
      <c r="R158" s="665">
        <f t="shared" si="53"/>
        <v>0</v>
      </c>
      <c r="S158" s="665">
        <f t="shared" si="54"/>
        <v>0</v>
      </c>
      <c r="T158" s="666">
        <f t="shared" ca="1" si="63"/>
        <v>0</v>
      </c>
      <c r="U158" s="667">
        <f t="shared" ca="1" si="55"/>
        <v>0</v>
      </c>
      <c r="V158" s="667">
        <f t="shared" ca="1" si="56"/>
        <v>0</v>
      </c>
      <c r="W158" s="667">
        <f t="shared" ca="1" si="57"/>
        <v>0</v>
      </c>
      <c r="X158" s="667">
        <f t="shared" ca="1" si="58"/>
        <v>0</v>
      </c>
      <c r="Y158" s="667">
        <f t="shared" ca="1" si="59"/>
        <v>0</v>
      </c>
      <c r="Z158" s="667">
        <f t="shared" ca="1" si="60"/>
        <v>0</v>
      </c>
      <c r="AA158" s="668">
        <f t="shared" ca="1" si="61"/>
        <v>0</v>
      </c>
      <c r="AB158" s="669"/>
      <c r="AC158" s="679"/>
      <c r="AD158" s="677"/>
      <c r="AE158" s="677"/>
      <c r="AF158" s="677"/>
      <c r="AG158" s="677"/>
      <c r="AH158" s="678"/>
      <c r="AI158" s="678"/>
      <c r="AJ158" s="677"/>
      <c r="AK158" s="677"/>
      <c r="AL158" s="677"/>
      <c r="AM158" s="677"/>
      <c r="AN158" s="677"/>
      <c r="AO158" s="678"/>
      <c r="AP158" s="678"/>
      <c r="AQ158" s="677"/>
      <c r="AR158" s="677"/>
      <c r="AS158" s="677"/>
      <c r="AT158" s="677"/>
      <c r="AU158" s="677"/>
      <c r="AV158" s="678"/>
      <c r="AW158" s="678"/>
      <c r="AX158" s="677"/>
      <c r="AY158" s="677"/>
      <c r="AZ158" s="677"/>
      <c r="BA158" s="677"/>
      <c r="BB158" s="677"/>
      <c r="BC158" s="678"/>
      <c r="BD158" s="678"/>
      <c r="BE158" s="677"/>
      <c r="BF158" s="677"/>
      <c r="BG158" s="677"/>
      <c r="BH158" s="677"/>
      <c r="BI158" s="677"/>
      <c r="BJ158" s="678"/>
      <c r="BK158" s="678"/>
      <c r="BL158" s="677"/>
      <c r="BM158" s="677"/>
      <c r="BN158" s="677"/>
      <c r="BO158" s="677"/>
      <c r="BP158" s="677"/>
      <c r="BQ158" s="680"/>
      <c r="BR158" s="680"/>
      <c r="BS158" s="677"/>
      <c r="BT158" s="677"/>
      <c r="BU158" s="677"/>
      <c r="BV158" s="677"/>
      <c r="BW158" s="677"/>
      <c r="BX158" s="680"/>
      <c r="BY158" s="680"/>
      <c r="BZ158" s="677"/>
      <c r="CA158" s="677"/>
      <c r="CB158" s="677"/>
      <c r="CC158" s="677"/>
      <c r="CD158" s="677"/>
      <c r="CE158" s="680"/>
      <c r="CF158" s="680"/>
      <c r="CG158" s="677"/>
      <c r="CH158" s="677"/>
      <c r="CI158" s="677"/>
      <c r="CJ158" s="677"/>
      <c r="CK158" s="677"/>
      <c r="CL158" s="680"/>
      <c r="CM158" s="680"/>
    </row>
    <row r="159" spans="1:91" s="676" customFormat="1" hidden="1">
      <c r="A159" s="654">
        <f>'MTG RTG September 2019'!A147</f>
        <v>0</v>
      </c>
      <c r="B159" s="655" t="s">
        <v>49</v>
      </c>
      <c r="C159" s="656" t="str">
        <f>'MTG RTG September 2019'!C147</f>
        <v>FOX Life</v>
      </c>
      <c r="D159" s="657" t="str">
        <f>'MTG RTG September 2019'!D147</f>
        <v>Off Prime Time</v>
      </c>
      <c r="E159" s="658" t="str">
        <f>'MTG RTG September 2019'!E147</f>
        <v>Mo-Fr</v>
      </c>
      <c r="F159" s="659" t="str">
        <f>'MTG RTG September 2019'!F147</f>
        <v>24:00-17:29</v>
      </c>
      <c r="G159" s="658" t="str">
        <f>'MTG RTG September 2019'!G147</f>
        <v>NPT</v>
      </c>
      <c r="H159" s="660">
        <f ca="1">SUMIF('MTG RTG September 2019'!$H$3:$M$4,$AA$9,'MTG RTG September 2019'!$H147:$M147)</f>
        <v>0.1</v>
      </c>
      <c r="I159" s="661">
        <f t="shared" ca="1" si="47"/>
        <v>0</v>
      </c>
      <c r="J159" s="662">
        <f t="shared" ca="1" si="48"/>
        <v>0</v>
      </c>
      <c r="K159" s="663">
        <f t="shared" ca="1" si="62"/>
        <v>0</v>
      </c>
      <c r="L159" s="663">
        <f t="shared" ca="1" si="49"/>
        <v>0</v>
      </c>
      <c r="M159" s="665">
        <f t="shared" si="50"/>
        <v>0</v>
      </c>
      <c r="N159" s="665">
        <f t="shared" si="45"/>
        <v>0</v>
      </c>
      <c r="O159" s="665">
        <f t="shared" si="51"/>
        <v>0</v>
      </c>
      <c r="P159" s="665">
        <f t="shared" si="52"/>
        <v>0</v>
      </c>
      <c r="Q159" s="665"/>
      <c r="R159" s="665">
        <f t="shared" si="53"/>
        <v>0</v>
      </c>
      <c r="S159" s="665">
        <f t="shared" si="54"/>
        <v>0</v>
      </c>
      <c r="T159" s="666">
        <f t="shared" ca="1" si="63"/>
        <v>0</v>
      </c>
      <c r="U159" s="667">
        <f t="shared" ca="1" si="55"/>
        <v>0</v>
      </c>
      <c r="V159" s="667">
        <f t="shared" ca="1" si="56"/>
        <v>0</v>
      </c>
      <c r="W159" s="667">
        <f t="shared" ca="1" si="57"/>
        <v>0</v>
      </c>
      <c r="X159" s="667">
        <f t="shared" ca="1" si="58"/>
        <v>0</v>
      </c>
      <c r="Y159" s="667">
        <f t="shared" ca="1" si="59"/>
        <v>0</v>
      </c>
      <c r="Z159" s="667">
        <f t="shared" ca="1" si="60"/>
        <v>0</v>
      </c>
      <c r="AA159" s="668">
        <f t="shared" ca="1" si="61"/>
        <v>0</v>
      </c>
      <c r="AB159" s="669"/>
      <c r="AC159" s="679"/>
      <c r="AD159" s="677"/>
      <c r="AE159" s="677"/>
      <c r="AF159" s="677"/>
      <c r="AG159" s="677"/>
      <c r="AH159" s="678"/>
      <c r="AI159" s="678"/>
      <c r="AJ159" s="677"/>
      <c r="AK159" s="677"/>
      <c r="AL159" s="677"/>
      <c r="AM159" s="677"/>
      <c r="AN159" s="677"/>
      <c r="AO159" s="678"/>
      <c r="AP159" s="678"/>
      <c r="AQ159" s="677"/>
      <c r="AR159" s="677"/>
      <c r="AS159" s="677"/>
      <c r="AT159" s="677"/>
      <c r="AU159" s="677"/>
      <c r="AV159" s="678"/>
      <c r="AW159" s="678"/>
      <c r="AX159" s="677"/>
      <c r="AY159" s="677"/>
      <c r="AZ159" s="677"/>
      <c r="BA159" s="677"/>
      <c r="BB159" s="677"/>
      <c r="BC159" s="678"/>
      <c r="BD159" s="678"/>
      <c r="BE159" s="677"/>
      <c r="BF159" s="677"/>
      <c r="BG159" s="677"/>
      <c r="BH159" s="677"/>
      <c r="BI159" s="677"/>
      <c r="BJ159" s="678"/>
      <c r="BK159" s="678"/>
      <c r="BL159" s="677"/>
      <c r="BM159" s="677"/>
      <c r="BN159" s="677"/>
      <c r="BO159" s="677"/>
      <c r="BP159" s="677"/>
      <c r="BQ159" s="680"/>
      <c r="BR159" s="680"/>
      <c r="BS159" s="677"/>
      <c r="BT159" s="677"/>
      <c r="BU159" s="677"/>
      <c r="BV159" s="677"/>
      <c r="BW159" s="677"/>
      <c r="BX159" s="680"/>
      <c r="BY159" s="680"/>
      <c r="BZ159" s="677"/>
      <c r="CA159" s="677"/>
      <c r="CB159" s="677"/>
      <c r="CC159" s="677"/>
      <c r="CD159" s="677"/>
      <c r="CE159" s="680"/>
      <c r="CF159" s="680"/>
      <c r="CG159" s="677"/>
      <c r="CH159" s="677"/>
      <c r="CI159" s="677"/>
      <c r="CJ159" s="677"/>
      <c r="CK159" s="677"/>
      <c r="CL159" s="680"/>
      <c r="CM159" s="680"/>
    </row>
    <row r="160" spans="1:91" s="676" customFormat="1" hidden="1">
      <c r="A160" s="654">
        <f>'MTG RTG September 2019'!A148</f>
        <v>0</v>
      </c>
      <c r="B160" s="655"/>
      <c r="C160" s="656" t="str">
        <f>'MTG RTG September 2019'!C148</f>
        <v>FOX Life</v>
      </c>
      <c r="D160" s="657" t="str">
        <f>'MTG RTG September 2019'!D148</f>
        <v>Prime Time</v>
      </c>
      <c r="E160" s="658" t="str">
        <f>'MTG RTG September 2019'!E148</f>
        <v>Mo-Fr</v>
      </c>
      <c r="F160" s="659" t="str">
        <f>'MTG RTG September 2019'!F148</f>
        <v>17:30-23:59</v>
      </c>
      <c r="G160" s="658" t="str">
        <f>'MTG RTG September 2019'!G148</f>
        <v>PT</v>
      </c>
      <c r="H160" s="660">
        <f ca="1">SUMIF('MTG RTG September 2019'!$H$3:$M$4,$AA$9,'MTG RTG September 2019'!$H148:$M148)</f>
        <v>0.2</v>
      </c>
      <c r="I160" s="661">
        <f t="shared" ca="1" si="47"/>
        <v>0</v>
      </c>
      <c r="J160" s="662">
        <f t="shared" ca="1" si="48"/>
        <v>0</v>
      </c>
      <c r="K160" s="663">
        <f t="shared" ca="1" si="62"/>
        <v>0</v>
      </c>
      <c r="L160" s="663">
        <f t="shared" ca="1" si="49"/>
        <v>0</v>
      </c>
      <c r="M160" s="665">
        <f t="shared" si="50"/>
        <v>0</v>
      </c>
      <c r="N160" s="665">
        <f t="shared" si="45"/>
        <v>0</v>
      </c>
      <c r="O160" s="665">
        <f t="shared" si="51"/>
        <v>0</v>
      </c>
      <c r="P160" s="665">
        <f t="shared" si="52"/>
        <v>0</v>
      </c>
      <c r="Q160" s="665"/>
      <c r="R160" s="665">
        <f t="shared" si="53"/>
        <v>0</v>
      </c>
      <c r="S160" s="665">
        <f t="shared" si="54"/>
        <v>0</v>
      </c>
      <c r="T160" s="666">
        <f t="shared" ca="1" si="63"/>
        <v>0</v>
      </c>
      <c r="U160" s="667">
        <f t="shared" ca="1" si="55"/>
        <v>0</v>
      </c>
      <c r="V160" s="667">
        <f t="shared" ca="1" si="56"/>
        <v>0</v>
      </c>
      <c r="W160" s="667">
        <f t="shared" ca="1" si="57"/>
        <v>0</v>
      </c>
      <c r="X160" s="667">
        <f t="shared" ca="1" si="58"/>
        <v>0</v>
      </c>
      <c r="Y160" s="667">
        <f t="shared" ca="1" si="59"/>
        <v>0</v>
      </c>
      <c r="Z160" s="667">
        <f t="shared" ca="1" si="60"/>
        <v>0</v>
      </c>
      <c r="AA160" s="668">
        <f t="shared" ca="1" si="61"/>
        <v>0</v>
      </c>
      <c r="AB160" s="669"/>
      <c r="AC160" s="679"/>
      <c r="AD160" s="677"/>
      <c r="AE160" s="677"/>
      <c r="AF160" s="677"/>
      <c r="AG160" s="677"/>
      <c r="AH160" s="678"/>
      <c r="AI160" s="678"/>
      <c r="AJ160" s="677"/>
      <c r="AK160" s="677"/>
      <c r="AL160" s="677"/>
      <c r="AM160" s="677"/>
      <c r="AN160" s="677"/>
      <c r="AO160" s="678"/>
      <c r="AP160" s="678"/>
      <c r="AQ160" s="677"/>
      <c r="AR160" s="677"/>
      <c r="AS160" s="677"/>
      <c r="AT160" s="677"/>
      <c r="AU160" s="677"/>
      <c r="AV160" s="678"/>
      <c r="AW160" s="678"/>
      <c r="AX160" s="677"/>
      <c r="AY160" s="677"/>
      <c r="AZ160" s="677"/>
      <c r="BA160" s="677"/>
      <c r="BB160" s="677"/>
      <c r="BC160" s="678"/>
      <c r="BD160" s="678"/>
      <c r="BE160" s="677"/>
      <c r="BF160" s="677"/>
      <c r="BG160" s="677"/>
      <c r="BH160" s="677"/>
      <c r="BI160" s="677"/>
      <c r="BJ160" s="678"/>
      <c r="BK160" s="678"/>
      <c r="BL160" s="677"/>
      <c r="BM160" s="677"/>
      <c r="BN160" s="677"/>
      <c r="BO160" s="677"/>
      <c r="BP160" s="677"/>
      <c r="BQ160" s="680"/>
      <c r="BR160" s="680"/>
      <c r="BS160" s="677"/>
      <c r="BT160" s="677"/>
      <c r="BU160" s="677"/>
      <c r="BV160" s="677"/>
      <c r="BW160" s="677"/>
      <c r="BX160" s="680"/>
      <c r="BY160" s="680"/>
      <c r="BZ160" s="677"/>
      <c r="CA160" s="677"/>
      <c r="CB160" s="677"/>
      <c r="CC160" s="677"/>
      <c r="CD160" s="677"/>
      <c r="CE160" s="680"/>
      <c r="CF160" s="680"/>
      <c r="CG160" s="677"/>
      <c r="CH160" s="677"/>
      <c r="CI160" s="677"/>
      <c r="CJ160" s="677"/>
      <c r="CK160" s="677"/>
      <c r="CL160" s="680"/>
      <c r="CM160" s="680"/>
    </row>
    <row r="161" spans="1:91" s="676" customFormat="1" hidden="1">
      <c r="A161" s="654">
        <f>'MTG RTG September 2019'!A149</f>
        <v>0</v>
      </c>
      <c r="B161" s="655"/>
      <c r="C161" s="656" t="str">
        <f>'MTG RTG September 2019'!C149</f>
        <v>FOX Life</v>
      </c>
      <c r="D161" s="657" t="str">
        <f>'MTG RTG September 2019'!D149</f>
        <v>Prime Time</v>
      </c>
      <c r="E161" s="658" t="str">
        <f>'MTG RTG September 2019'!E149</f>
        <v>Mo-Fr</v>
      </c>
      <c r="F161" s="659" t="str">
        <f>'MTG RTG September 2019'!F149</f>
        <v>17:30-23:59</v>
      </c>
      <c r="G161" s="658" t="str">
        <f>'MTG RTG September 2019'!G149</f>
        <v>PT</v>
      </c>
      <c r="H161" s="660">
        <f ca="1">SUMIF('MTG RTG September 2019'!$H$3:$M$4,$AA$9,'MTG RTG September 2019'!$H149:$M149)</f>
        <v>0.2</v>
      </c>
      <c r="I161" s="661">
        <f t="shared" ca="1" si="47"/>
        <v>0</v>
      </c>
      <c r="J161" s="662">
        <f t="shared" ca="1" si="48"/>
        <v>0</v>
      </c>
      <c r="K161" s="663">
        <f t="shared" ca="1" si="62"/>
        <v>0</v>
      </c>
      <c r="L161" s="663">
        <f t="shared" ca="1" si="49"/>
        <v>0</v>
      </c>
      <c r="M161" s="665">
        <f t="shared" si="50"/>
        <v>0</v>
      </c>
      <c r="N161" s="665">
        <f t="shared" si="45"/>
        <v>0</v>
      </c>
      <c r="O161" s="665">
        <f t="shared" si="51"/>
        <v>0</v>
      </c>
      <c r="P161" s="665">
        <f t="shared" si="52"/>
        <v>0</v>
      </c>
      <c r="Q161" s="665"/>
      <c r="R161" s="665">
        <f t="shared" si="53"/>
        <v>0</v>
      </c>
      <c r="S161" s="665">
        <f t="shared" si="54"/>
        <v>0</v>
      </c>
      <c r="T161" s="666">
        <f t="shared" ca="1" si="63"/>
        <v>0</v>
      </c>
      <c r="U161" s="667">
        <f t="shared" ca="1" si="55"/>
        <v>0</v>
      </c>
      <c r="V161" s="667">
        <f t="shared" ca="1" si="56"/>
        <v>0</v>
      </c>
      <c r="W161" s="667">
        <f t="shared" ca="1" si="57"/>
        <v>0</v>
      </c>
      <c r="X161" s="667">
        <f t="shared" ca="1" si="58"/>
        <v>0</v>
      </c>
      <c r="Y161" s="667">
        <f t="shared" ca="1" si="59"/>
        <v>0</v>
      </c>
      <c r="Z161" s="667">
        <f t="shared" ca="1" si="60"/>
        <v>0</v>
      </c>
      <c r="AA161" s="668">
        <f t="shared" ca="1" si="61"/>
        <v>0</v>
      </c>
      <c r="AB161" s="669"/>
      <c r="AC161" s="679"/>
      <c r="AD161" s="677"/>
      <c r="AE161" s="677"/>
      <c r="AF161" s="677"/>
      <c r="AG161" s="677"/>
      <c r="AH161" s="678"/>
      <c r="AI161" s="678"/>
      <c r="AJ161" s="677"/>
      <c r="AK161" s="677"/>
      <c r="AL161" s="677"/>
      <c r="AM161" s="677"/>
      <c r="AN161" s="677"/>
      <c r="AO161" s="678"/>
      <c r="AP161" s="678"/>
      <c r="AQ161" s="677"/>
      <c r="AR161" s="677"/>
      <c r="AS161" s="677"/>
      <c r="AT161" s="677"/>
      <c r="AU161" s="677"/>
      <c r="AV161" s="678"/>
      <c r="AW161" s="678"/>
      <c r="AX161" s="677"/>
      <c r="AY161" s="677"/>
      <c r="AZ161" s="677"/>
      <c r="BA161" s="677"/>
      <c r="BB161" s="677"/>
      <c r="BC161" s="678"/>
      <c r="BD161" s="678"/>
      <c r="BE161" s="677"/>
      <c r="BF161" s="677"/>
      <c r="BG161" s="677"/>
      <c r="BH161" s="677"/>
      <c r="BI161" s="677"/>
      <c r="BJ161" s="678"/>
      <c r="BK161" s="678"/>
      <c r="BL161" s="677"/>
      <c r="BM161" s="677"/>
      <c r="BN161" s="677"/>
      <c r="BO161" s="677"/>
      <c r="BP161" s="677"/>
      <c r="BQ161" s="680"/>
      <c r="BR161" s="680"/>
      <c r="BS161" s="677"/>
      <c r="BT161" s="677"/>
      <c r="BU161" s="677"/>
      <c r="BV161" s="677"/>
      <c r="BW161" s="677"/>
      <c r="BX161" s="680"/>
      <c r="BY161" s="680"/>
      <c r="BZ161" s="677"/>
      <c r="CA161" s="677"/>
      <c r="CB161" s="677"/>
      <c r="CC161" s="677"/>
      <c r="CD161" s="677"/>
      <c r="CE161" s="680"/>
      <c r="CF161" s="680"/>
      <c r="CG161" s="677"/>
      <c r="CH161" s="677"/>
      <c r="CI161" s="677"/>
      <c r="CJ161" s="677"/>
      <c r="CK161" s="677"/>
      <c r="CL161" s="680"/>
      <c r="CM161" s="680"/>
    </row>
    <row r="162" spans="1:91" s="676" customFormat="1" hidden="1">
      <c r="A162" s="654">
        <f>'MTG RTG September 2019'!A150</f>
        <v>0</v>
      </c>
      <c r="B162" s="655" t="s">
        <v>49</v>
      </c>
      <c r="C162" s="656" t="str">
        <f>'MTG RTG September 2019'!C150</f>
        <v>FOX Life</v>
      </c>
      <c r="D162" s="657" t="str">
        <f>'MTG RTG September 2019'!D150</f>
        <v>Off Prime Time</v>
      </c>
      <c r="E162" s="658" t="str">
        <f>'MTG RTG September 2019'!E150</f>
        <v>Sa-Su</v>
      </c>
      <c r="F162" s="659" t="str">
        <f>'MTG RTG September 2019'!F150</f>
        <v>24:00-17:29</v>
      </c>
      <c r="G162" s="658" t="str">
        <f>'MTG RTG September 2019'!G150</f>
        <v>NPT</v>
      </c>
      <c r="H162" s="660">
        <f ca="1">SUMIF('MTG RTG September 2019'!$H$3:$M$4,$AA$9,'MTG RTG September 2019'!$H150:$M150)</f>
        <v>0.1</v>
      </c>
      <c r="I162" s="661">
        <f t="shared" ca="1" si="47"/>
        <v>0</v>
      </c>
      <c r="J162" s="662">
        <f t="shared" ca="1" si="48"/>
        <v>0</v>
      </c>
      <c r="K162" s="663">
        <f t="shared" ca="1" si="62"/>
        <v>0</v>
      </c>
      <c r="L162" s="663">
        <f t="shared" ca="1" si="49"/>
        <v>0</v>
      </c>
      <c r="M162" s="665">
        <f t="shared" si="50"/>
        <v>0</v>
      </c>
      <c r="N162" s="665">
        <f t="shared" si="45"/>
        <v>0</v>
      </c>
      <c r="O162" s="665">
        <f t="shared" si="51"/>
        <v>0</v>
      </c>
      <c r="P162" s="665">
        <f t="shared" si="52"/>
        <v>0</v>
      </c>
      <c r="Q162" s="665"/>
      <c r="R162" s="665">
        <f t="shared" si="53"/>
        <v>0</v>
      </c>
      <c r="S162" s="665">
        <f t="shared" si="54"/>
        <v>0</v>
      </c>
      <c r="T162" s="666">
        <f t="shared" ca="1" si="63"/>
        <v>0</v>
      </c>
      <c r="U162" s="667">
        <f t="shared" ca="1" si="55"/>
        <v>0</v>
      </c>
      <c r="V162" s="667">
        <f t="shared" ca="1" si="56"/>
        <v>0</v>
      </c>
      <c r="W162" s="667">
        <f t="shared" ca="1" si="57"/>
        <v>0</v>
      </c>
      <c r="X162" s="667">
        <f t="shared" ca="1" si="58"/>
        <v>0</v>
      </c>
      <c r="Y162" s="667">
        <f t="shared" ca="1" si="59"/>
        <v>0</v>
      </c>
      <c r="Z162" s="667">
        <f t="shared" ca="1" si="60"/>
        <v>0</v>
      </c>
      <c r="AA162" s="668">
        <f t="shared" ca="1" si="61"/>
        <v>0</v>
      </c>
      <c r="AB162" s="669"/>
      <c r="AC162" s="679"/>
      <c r="AD162" s="677"/>
      <c r="AE162" s="677"/>
      <c r="AF162" s="677"/>
      <c r="AG162" s="677"/>
      <c r="AH162" s="678"/>
      <c r="AI162" s="678"/>
      <c r="AJ162" s="677"/>
      <c r="AK162" s="677"/>
      <c r="AL162" s="677"/>
      <c r="AM162" s="677"/>
      <c r="AN162" s="677"/>
      <c r="AO162" s="678"/>
      <c r="AP162" s="678"/>
      <c r="AQ162" s="677"/>
      <c r="AR162" s="677"/>
      <c r="AS162" s="677"/>
      <c r="AT162" s="677"/>
      <c r="AU162" s="677"/>
      <c r="AV162" s="678"/>
      <c r="AW162" s="678"/>
      <c r="AX162" s="677"/>
      <c r="AY162" s="677"/>
      <c r="AZ162" s="677"/>
      <c r="BA162" s="677"/>
      <c r="BB162" s="677"/>
      <c r="BC162" s="678"/>
      <c r="BD162" s="678"/>
      <c r="BE162" s="677"/>
      <c r="BF162" s="677"/>
      <c r="BG162" s="677"/>
      <c r="BH162" s="677"/>
      <c r="BI162" s="677"/>
      <c r="BJ162" s="678"/>
      <c r="BK162" s="678"/>
      <c r="BL162" s="677"/>
      <c r="BM162" s="677"/>
      <c r="BN162" s="677"/>
      <c r="BO162" s="677"/>
      <c r="BP162" s="677"/>
      <c r="BQ162" s="680"/>
      <c r="BR162" s="680"/>
      <c r="BS162" s="677"/>
      <c r="BT162" s="677"/>
      <c r="BU162" s="677"/>
      <c r="BV162" s="677"/>
      <c r="BW162" s="677"/>
      <c r="BX162" s="680"/>
      <c r="BY162" s="680"/>
      <c r="BZ162" s="677"/>
      <c r="CA162" s="677"/>
      <c r="CB162" s="677"/>
      <c r="CC162" s="677"/>
      <c r="CD162" s="677"/>
      <c r="CE162" s="680"/>
      <c r="CF162" s="680"/>
      <c r="CG162" s="677"/>
      <c r="CH162" s="677"/>
      <c r="CI162" s="677"/>
      <c r="CJ162" s="677"/>
      <c r="CK162" s="677"/>
      <c r="CL162" s="680"/>
      <c r="CM162" s="680"/>
    </row>
    <row r="163" spans="1:91" s="676" customFormat="1" hidden="1">
      <c r="A163" s="654">
        <f>'MTG RTG September 2019'!A151</f>
        <v>0</v>
      </c>
      <c r="B163" s="655"/>
      <c r="C163" s="656" t="str">
        <f>'MTG RTG September 2019'!C151</f>
        <v>FOX Life</v>
      </c>
      <c r="D163" s="657" t="str">
        <f>'MTG RTG September 2019'!D151</f>
        <v>Off Prime Time</v>
      </c>
      <c r="E163" s="658" t="str">
        <f>'MTG RTG September 2019'!E151</f>
        <v>Sa-Su</v>
      </c>
      <c r="F163" s="659" t="str">
        <f>'MTG RTG September 2019'!F151</f>
        <v>24:00-17:29</v>
      </c>
      <c r="G163" s="658" t="str">
        <f>'MTG RTG September 2019'!G151</f>
        <v>NPT</v>
      </c>
      <c r="H163" s="660">
        <f ca="1">SUMIF('MTG RTG September 2019'!$H$3:$M$4,$AA$9,'MTG RTG September 2019'!$H151:$M151)</f>
        <v>0.1</v>
      </c>
      <c r="I163" s="661">
        <f t="shared" ca="1" si="47"/>
        <v>0</v>
      </c>
      <c r="J163" s="662">
        <f t="shared" ca="1" si="48"/>
        <v>0</v>
      </c>
      <c r="K163" s="663">
        <f t="shared" ca="1" si="62"/>
        <v>0</v>
      </c>
      <c r="L163" s="663">
        <f t="shared" ca="1" si="49"/>
        <v>0</v>
      </c>
      <c r="M163" s="665">
        <f t="shared" si="50"/>
        <v>0</v>
      </c>
      <c r="N163" s="665">
        <f t="shared" si="45"/>
        <v>0</v>
      </c>
      <c r="O163" s="665">
        <f t="shared" si="51"/>
        <v>0</v>
      </c>
      <c r="P163" s="665">
        <f t="shared" si="52"/>
        <v>0</v>
      </c>
      <c r="Q163" s="665"/>
      <c r="R163" s="665">
        <f t="shared" si="53"/>
        <v>0</v>
      </c>
      <c r="S163" s="665">
        <f t="shared" si="54"/>
        <v>0</v>
      </c>
      <c r="T163" s="666">
        <f t="shared" ca="1" si="63"/>
        <v>0</v>
      </c>
      <c r="U163" s="667">
        <f t="shared" ca="1" si="55"/>
        <v>0</v>
      </c>
      <c r="V163" s="667">
        <f t="shared" ca="1" si="56"/>
        <v>0</v>
      </c>
      <c r="W163" s="667">
        <f t="shared" ca="1" si="57"/>
        <v>0</v>
      </c>
      <c r="X163" s="667">
        <f t="shared" ca="1" si="58"/>
        <v>0</v>
      </c>
      <c r="Y163" s="667">
        <f t="shared" ca="1" si="59"/>
        <v>0</v>
      </c>
      <c r="Z163" s="667">
        <f t="shared" ca="1" si="60"/>
        <v>0</v>
      </c>
      <c r="AA163" s="668">
        <f t="shared" ca="1" si="61"/>
        <v>0</v>
      </c>
      <c r="AB163" s="669"/>
      <c r="AC163" s="679"/>
      <c r="AD163" s="677"/>
      <c r="AE163" s="677"/>
      <c r="AF163" s="677"/>
      <c r="AG163" s="677"/>
      <c r="AH163" s="678"/>
      <c r="AI163" s="678"/>
      <c r="AJ163" s="677"/>
      <c r="AK163" s="677"/>
      <c r="AL163" s="677"/>
      <c r="AM163" s="677"/>
      <c r="AN163" s="677"/>
      <c r="AO163" s="678"/>
      <c r="AP163" s="678"/>
      <c r="AQ163" s="677"/>
      <c r="AR163" s="677"/>
      <c r="AS163" s="677"/>
      <c r="AT163" s="677"/>
      <c r="AU163" s="677"/>
      <c r="AV163" s="678"/>
      <c r="AW163" s="678"/>
      <c r="AX163" s="677"/>
      <c r="AY163" s="677"/>
      <c r="AZ163" s="677"/>
      <c r="BA163" s="677"/>
      <c r="BB163" s="677"/>
      <c r="BC163" s="678"/>
      <c r="BD163" s="678"/>
      <c r="BE163" s="677"/>
      <c r="BF163" s="677"/>
      <c r="BG163" s="677"/>
      <c r="BH163" s="677"/>
      <c r="BI163" s="677"/>
      <c r="BJ163" s="678"/>
      <c r="BK163" s="678"/>
      <c r="BL163" s="677"/>
      <c r="BM163" s="677"/>
      <c r="BN163" s="677"/>
      <c r="BO163" s="677"/>
      <c r="BP163" s="677"/>
      <c r="BQ163" s="680"/>
      <c r="BR163" s="680"/>
      <c r="BS163" s="677"/>
      <c r="BT163" s="677"/>
      <c r="BU163" s="677"/>
      <c r="BV163" s="677"/>
      <c r="BW163" s="677"/>
      <c r="BX163" s="680"/>
      <c r="BY163" s="680"/>
      <c r="BZ163" s="677"/>
      <c r="CA163" s="677"/>
      <c r="CB163" s="677"/>
      <c r="CC163" s="677"/>
      <c r="CD163" s="677"/>
      <c r="CE163" s="680"/>
      <c r="CF163" s="680"/>
      <c r="CG163" s="677"/>
      <c r="CH163" s="677"/>
      <c r="CI163" s="677"/>
      <c r="CJ163" s="677"/>
      <c r="CK163" s="677"/>
      <c r="CL163" s="680"/>
      <c r="CM163" s="680"/>
    </row>
    <row r="164" spans="1:91" s="676" customFormat="1" hidden="1">
      <c r="A164" s="654">
        <f>'MTG RTG September 2019'!A152</f>
        <v>0</v>
      </c>
      <c r="B164" s="655"/>
      <c r="C164" s="656" t="str">
        <f>'MTG RTG September 2019'!C152</f>
        <v>FOX Life</v>
      </c>
      <c r="D164" s="657" t="str">
        <f>'MTG RTG September 2019'!D152</f>
        <v>Prime Time</v>
      </c>
      <c r="E164" s="658" t="str">
        <f>'MTG RTG September 2019'!E152</f>
        <v>Sa-Su</v>
      </c>
      <c r="F164" s="659" t="str">
        <f>'MTG RTG September 2019'!F152</f>
        <v>17:30-23:59</v>
      </c>
      <c r="G164" s="658" t="str">
        <f>'MTG RTG September 2019'!G152</f>
        <v>PT</v>
      </c>
      <c r="H164" s="660">
        <f ca="1">SUMIF('MTG RTG September 2019'!$H$3:$M$4,$AA$9,'MTG RTG September 2019'!$H152:$M152)</f>
        <v>0.2</v>
      </c>
      <c r="I164" s="661">
        <f t="shared" ca="1" si="47"/>
        <v>0</v>
      </c>
      <c r="J164" s="662">
        <f t="shared" ca="1" si="48"/>
        <v>0</v>
      </c>
      <c r="K164" s="663">
        <f t="shared" ca="1" si="62"/>
        <v>0</v>
      </c>
      <c r="L164" s="663">
        <f t="shared" ca="1" si="49"/>
        <v>0</v>
      </c>
      <c r="M164" s="665">
        <f t="shared" si="50"/>
        <v>0</v>
      </c>
      <c r="N164" s="665">
        <f t="shared" si="45"/>
        <v>0</v>
      </c>
      <c r="O164" s="665">
        <f t="shared" si="51"/>
        <v>0</v>
      </c>
      <c r="P164" s="665">
        <f t="shared" si="52"/>
        <v>0</v>
      </c>
      <c r="Q164" s="665"/>
      <c r="R164" s="665">
        <f t="shared" si="53"/>
        <v>0</v>
      </c>
      <c r="S164" s="665">
        <f t="shared" si="54"/>
        <v>0</v>
      </c>
      <c r="T164" s="666">
        <f t="shared" ca="1" si="63"/>
        <v>0</v>
      </c>
      <c r="U164" s="667">
        <f t="shared" ca="1" si="55"/>
        <v>0</v>
      </c>
      <c r="V164" s="667">
        <f t="shared" ca="1" si="56"/>
        <v>0</v>
      </c>
      <c r="W164" s="667">
        <f t="shared" ca="1" si="57"/>
        <v>0</v>
      </c>
      <c r="X164" s="667">
        <f t="shared" ca="1" si="58"/>
        <v>0</v>
      </c>
      <c r="Y164" s="667">
        <f t="shared" ca="1" si="59"/>
        <v>0</v>
      </c>
      <c r="Z164" s="667">
        <f t="shared" ca="1" si="60"/>
        <v>0</v>
      </c>
      <c r="AA164" s="668">
        <f t="shared" ca="1" si="61"/>
        <v>0</v>
      </c>
      <c r="AB164" s="669"/>
      <c r="AC164" s="679"/>
      <c r="AD164" s="677"/>
      <c r="AE164" s="677"/>
      <c r="AF164" s="677"/>
      <c r="AG164" s="677"/>
      <c r="AH164" s="678"/>
      <c r="AI164" s="678"/>
      <c r="AJ164" s="677"/>
      <c r="AK164" s="677"/>
      <c r="AL164" s="677"/>
      <c r="AM164" s="677"/>
      <c r="AN164" s="677"/>
      <c r="AO164" s="678"/>
      <c r="AP164" s="678"/>
      <c r="AQ164" s="677"/>
      <c r="AR164" s="677"/>
      <c r="AS164" s="677"/>
      <c r="AT164" s="677"/>
      <c r="AU164" s="677"/>
      <c r="AV164" s="678"/>
      <c r="AW164" s="678"/>
      <c r="AX164" s="677"/>
      <c r="AY164" s="677"/>
      <c r="AZ164" s="677"/>
      <c r="BA164" s="677"/>
      <c r="BB164" s="677"/>
      <c r="BC164" s="678"/>
      <c r="BD164" s="678"/>
      <c r="BE164" s="677"/>
      <c r="BF164" s="677"/>
      <c r="BG164" s="677"/>
      <c r="BH164" s="677"/>
      <c r="BI164" s="677"/>
      <c r="BJ164" s="678"/>
      <c r="BK164" s="678"/>
      <c r="BL164" s="677"/>
      <c r="BM164" s="677"/>
      <c r="BN164" s="677"/>
      <c r="BO164" s="677"/>
      <c r="BP164" s="677"/>
      <c r="BQ164" s="680"/>
      <c r="BR164" s="680"/>
      <c r="BS164" s="677"/>
      <c r="BT164" s="677"/>
      <c r="BU164" s="677"/>
      <c r="BV164" s="677"/>
      <c r="BW164" s="677"/>
      <c r="BX164" s="680"/>
      <c r="BY164" s="680"/>
      <c r="BZ164" s="677"/>
      <c r="CA164" s="677"/>
      <c r="CB164" s="677"/>
      <c r="CC164" s="677"/>
      <c r="CD164" s="677"/>
      <c r="CE164" s="680"/>
      <c r="CF164" s="680"/>
      <c r="CG164" s="677"/>
      <c r="CH164" s="677"/>
      <c r="CI164" s="677"/>
      <c r="CJ164" s="677"/>
      <c r="CK164" s="677"/>
      <c r="CL164" s="680"/>
      <c r="CM164" s="680"/>
    </row>
    <row r="165" spans="1:91" s="676" customFormat="1" hidden="1">
      <c r="A165" s="654">
        <f>'MTG RTG September 2019'!A153</f>
        <v>0</v>
      </c>
      <c r="B165" s="655" t="s">
        <v>49</v>
      </c>
      <c r="C165" s="656" t="str">
        <f>'MTG RTG September 2019'!C153</f>
        <v>FOX Life</v>
      </c>
      <c r="D165" s="657" t="str">
        <f>'MTG RTG September 2019'!D153</f>
        <v>Prime Time</v>
      </c>
      <c r="E165" s="658" t="str">
        <f>'MTG RTG September 2019'!E153</f>
        <v>Sa-Su</v>
      </c>
      <c r="F165" s="659" t="str">
        <f>'MTG RTG September 2019'!F153</f>
        <v>17:30-23:59</v>
      </c>
      <c r="G165" s="658" t="str">
        <f>'MTG RTG September 2019'!G153</f>
        <v>PT</v>
      </c>
      <c r="H165" s="660">
        <f ca="1">SUMIF('MTG RTG September 2019'!$H$3:$M$4,$AA$9,'MTG RTG September 2019'!$H153:$M153)</f>
        <v>0.2</v>
      </c>
      <c r="I165" s="661">
        <f t="shared" ca="1" si="47"/>
        <v>0</v>
      </c>
      <c r="J165" s="662">
        <f t="shared" ca="1" si="48"/>
        <v>0</v>
      </c>
      <c r="K165" s="663">
        <f t="shared" ca="1" si="62"/>
        <v>0</v>
      </c>
      <c r="L165" s="663">
        <f t="shared" ca="1" si="49"/>
        <v>0</v>
      </c>
      <c r="M165" s="665">
        <f t="shared" si="50"/>
        <v>0</v>
      </c>
      <c r="N165" s="665">
        <f t="shared" si="45"/>
        <v>0</v>
      </c>
      <c r="O165" s="665">
        <f t="shared" si="51"/>
        <v>0</v>
      </c>
      <c r="P165" s="665">
        <f t="shared" si="52"/>
        <v>0</v>
      </c>
      <c r="Q165" s="665"/>
      <c r="R165" s="665">
        <f t="shared" si="53"/>
        <v>0</v>
      </c>
      <c r="S165" s="665">
        <f t="shared" si="54"/>
        <v>0</v>
      </c>
      <c r="T165" s="666">
        <f t="shared" ca="1" si="63"/>
        <v>0</v>
      </c>
      <c r="U165" s="667">
        <f t="shared" ca="1" si="55"/>
        <v>0</v>
      </c>
      <c r="V165" s="667">
        <f t="shared" ca="1" si="56"/>
        <v>0</v>
      </c>
      <c r="W165" s="667">
        <f t="shared" ca="1" si="57"/>
        <v>0</v>
      </c>
      <c r="X165" s="667">
        <f t="shared" ca="1" si="58"/>
        <v>0</v>
      </c>
      <c r="Y165" s="667">
        <f t="shared" ca="1" si="59"/>
        <v>0</v>
      </c>
      <c r="Z165" s="667">
        <f t="shared" ca="1" si="60"/>
        <v>0</v>
      </c>
      <c r="AA165" s="668">
        <f t="shared" ca="1" si="61"/>
        <v>0</v>
      </c>
      <c r="AB165" s="669"/>
      <c r="AC165" s="679"/>
      <c r="AD165" s="677"/>
      <c r="AE165" s="677"/>
      <c r="AF165" s="677"/>
      <c r="AG165" s="677"/>
      <c r="AH165" s="678"/>
      <c r="AI165" s="678"/>
      <c r="AJ165" s="677"/>
      <c r="AK165" s="677"/>
      <c r="AL165" s="677"/>
      <c r="AM165" s="677"/>
      <c r="AN165" s="677"/>
      <c r="AO165" s="678"/>
      <c r="AP165" s="678"/>
      <c r="AQ165" s="677"/>
      <c r="AR165" s="677"/>
      <c r="AS165" s="677"/>
      <c r="AT165" s="677"/>
      <c r="AU165" s="677"/>
      <c r="AV165" s="678"/>
      <c r="AW165" s="678"/>
      <c r="AX165" s="677"/>
      <c r="AY165" s="677"/>
      <c r="AZ165" s="677"/>
      <c r="BA165" s="677"/>
      <c r="BB165" s="677"/>
      <c r="BC165" s="678"/>
      <c r="BD165" s="678"/>
      <c r="BE165" s="677"/>
      <c r="BF165" s="677"/>
      <c r="BG165" s="677"/>
      <c r="BH165" s="677"/>
      <c r="BI165" s="677"/>
      <c r="BJ165" s="678"/>
      <c r="BK165" s="678"/>
      <c r="BL165" s="677"/>
      <c r="BM165" s="677"/>
      <c r="BN165" s="677"/>
      <c r="BO165" s="677"/>
      <c r="BP165" s="677"/>
      <c r="BQ165" s="680"/>
      <c r="BR165" s="680"/>
      <c r="BS165" s="677"/>
      <c r="BT165" s="677"/>
      <c r="BU165" s="677"/>
      <c r="BV165" s="677"/>
      <c r="BW165" s="677"/>
      <c r="BX165" s="680"/>
      <c r="BY165" s="680"/>
      <c r="BZ165" s="677"/>
      <c r="CA165" s="677"/>
      <c r="CB165" s="677"/>
      <c r="CC165" s="677"/>
      <c r="CD165" s="677"/>
      <c r="CE165" s="680"/>
      <c r="CF165" s="680"/>
      <c r="CG165" s="677"/>
      <c r="CH165" s="677"/>
      <c r="CI165" s="677"/>
      <c r="CJ165" s="677"/>
      <c r="CK165" s="677"/>
      <c r="CL165" s="680"/>
      <c r="CM165" s="680"/>
    </row>
    <row r="166" spans="1:91" s="676" customFormat="1" hidden="1">
      <c r="A166" s="654">
        <f>'MTG RTG September 2019'!A154</f>
        <v>0</v>
      </c>
      <c r="B166" s="655"/>
      <c r="C166" s="656" t="str">
        <f>'MTG RTG September 2019'!C154</f>
        <v>FOX Crime</v>
      </c>
      <c r="D166" s="657" t="str">
        <f>'MTG RTG September 2019'!D154</f>
        <v>Off Prime Time</v>
      </c>
      <c r="E166" s="658" t="str">
        <f>'MTG RTG September 2019'!E154</f>
        <v>Mo-Fr</v>
      </c>
      <c r="F166" s="659" t="str">
        <f>'MTG RTG September 2019'!F154</f>
        <v>24:00-17:29</v>
      </c>
      <c r="G166" s="658" t="str">
        <f>'MTG RTG September 2019'!G154</f>
        <v>NPT</v>
      </c>
      <c r="H166" s="660">
        <f ca="1">SUMIF('MTG RTG September 2019'!$H$3:$M$4,$AA$9,'MTG RTG September 2019'!$H154:$M154)</f>
        <v>0.1</v>
      </c>
      <c r="I166" s="661">
        <f t="shared" ca="1" si="47"/>
        <v>0</v>
      </c>
      <c r="J166" s="662">
        <f t="shared" ca="1" si="48"/>
        <v>0</v>
      </c>
      <c r="K166" s="663">
        <f t="shared" ca="1" si="62"/>
        <v>0</v>
      </c>
      <c r="L166" s="663">
        <f t="shared" ca="1" si="49"/>
        <v>0</v>
      </c>
      <c r="M166" s="665">
        <f t="shared" si="50"/>
        <v>0</v>
      </c>
      <c r="N166" s="665">
        <f t="shared" si="45"/>
        <v>0</v>
      </c>
      <c r="O166" s="665">
        <f t="shared" si="51"/>
        <v>0</v>
      </c>
      <c r="P166" s="665">
        <f t="shared" si="52"/>
        <v>0</v>
      </c>
      <c r="Q166" s="665"/>
      <c r="R166" s="665">
        <f t="shared" si="53"/>
        <v>0</v>
      </c>
      <c r="S166" s="665">
        <f t="shared" si="54"/>
        <v>0</v>
      </c>
      <c r="T166" s="666">
        <f t="shared" ca="1" si="63"/>
        <v>0</v>
      </c>
      <c r="U166" s="667">
        <f t="shared" ca="1" si="55"/>
        <v>0</v>
      </c>
      <c r="V166" s="667">
        <f t="shared" ca="1" si="56"/>
        <v>0</v>
      </c>
      <c r="W166" s="667">
        <f t="shared" ca="1" si="57"/>
        <v>0</v>
      </c>
      <c r="X166" s="667">
        <f t="shared" ca="1" si="58"/>
        <v>0</v>
      </c>
      <c r="Y166" s="667">
        <f t="shared" ca="1" si="59"/>
        <v>0</v>
      </c>
      <c r="Z166" s="667">
        <f t="shared" ca="1" si="60"/>
        <v>0</v>
      </c>
      <c r="AA166" s="668">
        <f t="shared" ca="1" si="61"/>
        <v>0</v>
      </c>
      <c r="AB166" s="669"/>
      <c r="AC166" s="679"/>
      <c r="AD166" s="677"/>
      <c r="AE166" s="677"/>
      <c r="AF166" s="677"/>
      <c r="AG166" s="677"/>
      <c r="AH166" s="678"/>
      <c r="AI166" s="678"/>
      <c r="AJ166" s="677"/>
      <c r="AK166" s="677"/>
      <c r="AL166" s="677"/>
      <c r="AM166" s="677"/>
      <c r="AN166" s="677"/>
      <c r="AO166" s="678"/>
      <c r="AP166" s="678"/>
      <c r="AQ166" s="677"/>
      <c r="AR166" s="677"/>
      <c r="AS166" s="677"/>
      <c r="AT166" s="677"/>
      <c r="AU166" s="677"/>
      <c r="AV166" s="678"/>
      <c r="AW166" s="678"/>
      <c r="AX166" s="677"/>
      <c r="AY166" s="677"/>
      <c r="AZ166" s="677"/>
      <c r="BA166" s="677"/>
      <c r="BB166" s="677"/>
      <c r="BC166" s="678"/>
      <c r="BD166" s="678"/>
      <c r="BE166" s="677"/>
      <c r="BF166" s="677"/>
      <c r="BG166" s="677"/>
      <c r="BH166" s="677"/>
      <c r="BI166" s="677"/>
      <c r="BJ166" s="678"/>
      <c r="BK166" s="678"/>
      <c r="BL166" s="677"/>
      <c r="BM166" s="677"/>
      <c r="BN166" s="677"/>
      <c r="BO166" s="677"/>
      <c r="BP166" s="677"/>
      <c r="BQ166" s="680"/>
      <c r="BR166" s="680"/>
      <c r="BS166" s="677"/>
      <c r="BT166" s="677"/>
      <c r="BU166" s="677"/>
      <c r="BV166" s="677"/>
      <c r="BW166" s="677"/>
      <c r="BX166" s="680"/>
      <c r="BY166" s="680"/>
      <c r="BZ166" s="677"/>
      <c r="CA166" s="677"/>
      <c r="CB166" s="677"/>
      <c r="CC166" s="677"/>
      <c r="CD166" s="677"/>
      <c r="CE166" s="680"/>
      <c r="CF166" s="680"/>
      <c r="CG166" s="677"/>
      <c r="CH166" s="677"/>
      <c r="CI166" s="677"/>
      <c r="CJ166" s="677"/>
      <c r="CK166" s="677"/>
      <c r="CL166" s="680"/>
      <c r="CM166" s="680"/>
    </row>
    <row r="167" spans="1:91" s="676" customFormat="1" hidden="1">
      <c r="A167" s="654">
        <f>'MTG RTG September 2019'!A155</f>
        <v>0</v>
      </c>
      <c r="B167" s="655"/>
      <c r="C167" s="656" t="str">
        <f>'MTG RTG September 2019'!C155</f>
        <v>FOX Crime</v>
      </c>
      <c r="D167" s="657" t="str">
        <f>'MTG RTG September 2019'!D155</f>
        <v>Prime Time</v>
      </c>
      <c r="E167" s="658" t="str">
        <f>'MTG RTG September 2019'!E155</f>
        <v>Mo-Fr</v>
      </c>
      <c r="F167" s="659" t="str">
        <f>'MTG RTG September 2019'!F155</f>
        <v>17:30-23:59</v>
      </c>
      <c r="G167" s="658" t="str">
        <f>'MTG RTG September 2019'!G155</f>
        <v>PT</v>
      </c>
      <c r="H167" s="660">
        <f ca="1">SUMIF('MTG RTG September 2019'!$H$3:$M$4,$AA$9,'MTG RTG September 2019'!$H155:$M155)</f>
        <v>0.4</v>
      </c>
      <c r="I167" s="661">
        <f t="shared" ca="1" si="47"/>
        <v>0</v>
      </c>
      <c r="J167" s="662">
        <f t="shared" ca="1" si="48"/>
        <v>0</v>
      </c>
      <c r="K167" s="663">
        <f t="shared" ca="1" si="62"/>
        <v>0</v>
      </c>
      <c r="L167" s="663">
        <f t="shared" ca="1" si="49"/>
        <v>0</v>
      </c>
      <c r="M167" s="665">
        <f t="shared" si="50"/>
        <v>0</v>
      </c>
      <c r="N167" s="665">
        <f t="shared" si="45"/>
        <v>0</v>
      </c>
      <c r="O167" s="665">
        <f t="shared" si="51"/>
        <v>0</v>
      </c>
      <c r="P167" s="665">
        <f t="shared" si="52"/>
        <v>0</v>
      </c>
      <c r="Q167" s="665"/>
      <c r="R167" s="665">
        <f t="shared" si="53"/>
        <v>0</v>
      </c>
      <c r="S167" s="665">
        <f t="shared" si="54"/>
        <v>0</v>
      </c>
      <c r="T167" s="666">
        <f t="shared" ca="1" si="63"/>
        <v>0</v>
      </c>
      <c r="U167" s="667">
        <f t="shared" ca="1" si="55"/>
        <v>0</v>
      </c>
      <c r="V167" s="667">
        <f t="shared" ca="1" si="56"/>
        <v>0</v>
      </c>
      <c r="W167" s="667">
        <f t="shared" ca="1" si="57"/>
        <v>0</v>
      </c>
      <c r="X167" s="667">
        <f t="shared" ca="1" si="58"/>
        <v>0</v>
      </c>
      <c r="Y167" s="667">
        <f t="shared" ca="1" si="59"/>
        <v>0</v>
      </c>
      <c r="Z167" s="667">
        <f t="shared" ca="1" si="60"/>
        <v>0</v>
      </c>
      <c r="AA167" s="668">
        <f t="shared" ca="1" si="61"/>
        <v>0</v>
      </c>
      <c r="AB167" s="669"/>
      <c r="AC167" s="679"/>
      <c r="AD167" s="677"/>
      <c r="AE167" s="677"/>
      <c r="AF167" s="677"/>
      <c r="AG167" s="677"/>
      <c r="AH167" s="678"/>
      <c r="AI167" s="678"/>
      <c r="AJ167" s="677"/>
      <c r="AK167" s="677"/>
      <c r="AL167" s="677"/>
      <c r="AM167" s="677"/>
      <c r="AN167" s="677"/>
      <c r="AO167" s="678"/>
      <c r="AP167" s="678"/>
      <c r="AQ167" s="677"/>
      <c r="AR167" s="677"/>
      <c r="AS167" s="677"/>
      <c r="AT167" s="677"/>
      <c r="AU167" s="677"/>
      <c r="AV167" s="678"/>
      <c r="AW167" s="678"/>
      <c r="AX167" s="677"/>
      <c r="AY167" s="677"/>
      <c r="AZ167" s="677"/>
      <c r="BA167" s="677"/>
      <c r="BB167" s="677"/>
      <c r="BC167" s="678"/>
      <c r="BD167" s="678"/>
      <c r="BE167" s="677"/>
      <c r="BF167" s="677"/>
      <c r="BG167" s="677"/>
      <c r="BH167" s="677"/>
      <c r="BI167" s="677"/>
      <c r="BJ167" s="678"/>
      <c r="BK167" s="678"/>
      <c r="BL167" s="677"/>
      <c r="BM167" s="677"/>
      <c r="BN167" s="677"/>
      <c r="BO167" s="677"/>
      <c r="BP167" s="677"/>
      <c r="BQ167" s="680"/>
      <c r="BR167" s="680"/>
      <c r="BS167" s="677"/>
      <c r="BT167" s="677"/>
      <c r="BU167" s="677"/>
      <c r="BV167" s="677"/>
      <c r="BW167" s="677"/>
      <c r="BX167" s="680"/>
      <c r="BY167" s="680"/>
      <c r="BZ167" s="677"/>
      <c r="CA167" s="677"/>
      <c r="CB167" s="677"/>
      <c r="CC167" s="677"/>
      <c r="CD167" s="677"/>
      <c r="CE167" s="680"/>
      <c r="CF167" s="680"/>
      <c r="CG167" s="677"/>
      <c r="CH167" s="677"/>
      <c r="CI167" s="677"/>
      <c r="CJ167" s="677"/>
      <c r="CK167" s="677"/>
      <c r="CL167" s="680"/>
      <c r="CM167" s="680"/>
    </row>
    <row r="168" spans="1:91" s="676" customFormat="1" hidden="1">
      <c r="A168" s="654">
        <f>'MTG RTG September 2019'!A156</f>
        <v>0</v>
      </c>
      <c r="B168" s="655" t="s">
        <v>49</v>
      </c>
      <c r="C168" s="656" t="str">
        <f>'MTG RTG September 2019'!C156</f>
        <v>FOX Crime</v>
      </c>
      <c r="D168" s="657" t="str">
        <f>'MTG RTG September 2019'!D156</f>
        <v>Prime Time</v>
      </c>
      <c r="E168" s="658" t="str">
        <f>'MTG RTG September 2019'!E156</f>
        <v>Mo-Fr</v>
      </c>
      <c r="F168" s="659" t="str">
        <f>'MTG RTG September 2019'!F156</f>
        <v>17:30-23:59</v>
      </c>
      <c r="G168" s="658" t="str">
        <f>'MTG RTG September 2019'!G156</f>
        <v>PT</v>
      </c>
      <c r="H168" s="660">
        <f ca="1">SUMIF('MTG RTG September 2019'!$H$3:$M$4,$AA$9,'MTG RTG September 2019'!$H156:$M156)</f>
        <v>0.4</v>
      </c>
      <c r="I168" s="661">
        <f t="shared" ca="1" si="47"/>
        <v>0</v>
      </c>
      <c r="J168" s="662">
        <f t="shared" ca="1" si="48"/>
        <v>0</v>
      </c>
      <c r="K168" s="663">
        <f t="shared" ca="1" si="62"/>
        <v>0</v>
      </c>
      <c r="L168" s="663">
        <f t="shared" ca="1" si="49"/>
        <v>0</v>
      </c>
      <c r="M168" s="665">
        <f t="shared" si="50"/>
        <v>0</v>
      </c>
      <c r="N168" s="665">
        <f t="shared" si="45"/>
        <v>0</v>
      </c>
      <c r="O168" s="665">
        <f t="shared" si="51"/>
        <v>0</v>
      </c>
      <c r="P168" s="665">
        <f t="shared" si="52"/>
        <v>0</v>
      </c>
      <c r="Q168" s="665"/>
      <c r="R168" s="665">
        <f t="shared" si="53"/>
        <v>0</v>
      </c>
      <c r="S168" s="665">
        <f t="shared" si="54"/>
        <v>0</v>
      </c>
      <c r="T168" s="666">
        <f t="shared" ca="1" si="63"/>
        <v>0</v>
      </c>
      <c r="U168" s="667">
        <f t="shared" ca="1" si="55"/>
        <v>0</v>
      </c>
      <c r="V168" s="667">
        <f t="shared" ca="1" si="56"/>
        <v>0</v>
      </c>
      <c r="W168" s="667">
        <f t="shared" ca="1" si="57"/>
        <v>0</v>
      </c>
      <c r="X168" s="667">
        <f t="shared" ca="1" si="58"/>
        <v>0</v>
      </c>
      <c r="Y168" s="667">
        <f t="shared" ca="1" si="59"/>
        <v>0</v>
      </c>
      <c r="Z168" s="667">
        <f t="shared" ca="1" si="60"/>
        <v>0</v>
      </c>
      <c r="AA168" s="668">
        <f t="shared" ca="1" si="61"/>
        <v>0</v>
      </c>
      <c r="AB168" s="669"/>
      <c r="AC168" s="679"/>
      <c r="AD168" s="677"/>
      <c r="AE168" s="677"/>
      <c r="AF168" s="677"/>
      <c r="AG168" s="677"/>
      <c r="AH168" s="678"/>
      <c r="AI168" s="678"/>
      <c r="AJ168" s="677"/>
      <c r="AK168" s="677"/>
      <c r="AL168" s="677"/>
      <c r="AM168" s="677"/>
      <c r="AN168" s="677"/>
      <c r="AO168" s="678"/>
      <c r="AP168" s="678"/>
      <c r="AQ168" s="677"/>
      <c r="AR168" s="677"/>
      <c r="AS168" s="677"/>
      <c r="AT168" s="677"/>
      <c r="AU168" s="677"/>
      <c r="AV168" s="678"/>
      <c r="AW168" s="678"/>
      <c r="AX168" s="677"/>
      <c r="AY168" s="677"/>
      <c r="AZ168" s="677"/>
      <c r="BA168" s="677"/>
      <c r="BB168" s="677"/>
      <c r="BC168" s="678"/>
      <c r="BD168" s="678"/>
      <c r="BE168" s="677"/>
      <c r="BF168" s="677"/>
      <c r="BG168" s="677"/>
      <c r="BH168" s="677"/>
      <c r="BI168" s="677"/>
      <c r="BJ168" s="678"/>
      <c r="BK168" s="678"/>
      <c r="BL168" s="677"/>
      <c r="BM168" s="677"/>
      <c r="BN168" s="677"/>
      <c r="BO168" s="677"/>
      <c r="BP168" s="677"/>
      <c r="BQ168" s="680"/>
      <c r="BR168" s="680"/>
      <c r="BS168" s="677"/>
      <c r="BT168" s="677"/>
      <c r="BU168" s="677"/>
      <c r="BV168" s="677"/>
      <c r="BW168" s="677"/>
      <c r="BX168" s="680"/>
      <c r="BY168" s="680"/>
      <c r="BZ168" s="677"/>
      <c r="CA168" s="677"/>
      <c r="CB168" s="677"/>
      <c r="CC168" s="677"/>
      <c r="CD168" s="677"/>
      <c r="CE168" s="680"/>
      <c r="CF168" s="680"/>
      <c r="CG168" s="677"/>
      <c r="CH168" s="677"/>
      <c r="CI168" s="677"/>
      <c r="CJ168" s="677"/>
      <c r="CK168" s="677"/>
      <c r="CL168" s="680"/>
      <c r="CM168" s="680"/>
    </row>
    <row r="169" spans="1:91" s="676" customFormat="1" hidden="1">
      <c r="A169" s="654">
        <f>'MTG RTG September 2019'!A157</f>
        <v>0</v>
      </c>
      <c r="B169" s="655"/>
      <c r="C169" s="656" t="str">
        <f>'MTG RTG September 2019'!C157</f>
        <v>FOX Crime</v>
      </c>
      <c r="D169" s="657" t="str">
        <f>'MTG RTG September 2019'!D157</f>
        <v>Off Prime Time</v>
      </c>
      <c r="E169" s="658" t="str">
        <f>'MTG RTG September 2019'!E157</f>
        <v>Sa-Su</v>
      </c>
      <c r="F169" s="659" t="str">
        <f>'MTG RTG September 2019'!F157</f>
        <v>24:00-17:29</v>
      </c>
      <c r="G169" s="658" t="str">
        <f>'MTG RTG September 2019'!G157</f>
        <v>NPT</v>
      </c>
      <c r="H169" s="660">
        <f ca="1">SUMIF('MTG RTG September 2019'!$H$3:$M$4,$AA$9,'MTG RTG September 2019'!$H157:$M157)</f>
        <v>0.2</v>
      </c>
      <c r="I169" s="661">
        <f t="shared" ca="1" si="47"/>
        <v>0</v>
      </c>
      <c r="J169" s="662">
        <f t="shared" ca="1" si="48"/>
        <v>0</v>
      </c>
      <c r="K169" s="663">
        <f t="shared" ca="1" si="62"/>
        <v>0</v>
      </c>
      <c r="L169" s="663">
        <f t="shared" ca="1" si="49"/>
        <v>0</v>
      </c>
      <c r="M169" s="665">
        <f t="shared" si="50"/>
        <v>0</v>
      </c>
      <c r="N169" s="665">
        <f t="shared" si="45"/>
        <v>0</v>
      </c>
      <c r="O169" s="665">
        <f t="shared" si="51"/>
        <v>0</v>
      </c>
      <c r="P169" s="665">
        <f t="shared" si="52"/>
        <v>0</v>
      </c>
      <c r="Q169" s="665"/>
      <c r="R169" s="665">
        <f t="shared" si="53"/>
        <v>0</v>
      </c>
      <c r="S169" s="665">
        <f t="shared" si="54"/>
        <v>0</v>
      </c>
      <c r="T169" s="666">
        <f t="shared" ca="1" si="63"/>
        <v>0</v>
      </c>
      <c r="U169" s="667">
        <f t="shared" ca="1" si="55"/>
        <v>0</v>
      </c>
      <c r="V169" s="667">
        <f t="shared" ca="1" si="56"/>
        <v>0</v>
      </c>
      <c r="W169" s="667">
        <f t="shared" ca="1" si="57"/>
        <v>0</v>
      </c>
      <c r="X169" s="667">
        <f t="shared" ca="1" si="58"/>
        <v>0</v>
      </c>
      <c r="Y169" s="667">
        <f t="shared" ca="1" si="59"/>
        <v>0</v>
      </c>
      <c r="Z169" s="667">
        <f t="shared" ca="1" si="60"/>
        <v>0</v>
      </c>
      <c r="AA169" s="668">
        <f t="shared" ca="1" si="61"/>
        <v>0</v>
      </c>
      <c r="AB169" s="669"/>
      <c r="AC169" s="679"/>
      <c r="AD169" s="677"/>
      <c r="AE169" s="677"/>
      <c r="AF169" s="677"/>
      <c r="AG169" s="677"/>
      <c r="AH169" s="678"/>
      <c r="AI169" s="678"/>
      <c r="AJ169" s="677"/>
      <c r="AK169" s="677"/>
      <c r="AL169" s="677"/>
      <c r="AM169" s="677"/>
      <c r="AN169" s="677"/>
      <c r="AO169" s="678"/>
      <c r="AP169" s="678"/>
      <c r="AQ169" s="677"/>
      <c r="AR169" s="677"/>
      <c r="AS169" s="677"/>
      <c r="AT169" s="677"/>
      <c r="AU169" s="677"/>
      <c r="AV169" s="678"/>
      <c r="AW169" s="678"/>
      <c r="AX169" s="677"/>
      <c r="AY169" s="677"/>
      <c r="AZ169" s="677"/>
      <c r="BA169" s="677"/>
      <c r="BB169" s="677"/>
      <c r="BC169" s="678"/>
      <c r="BD169" s="678"/>
      <c r="BE169" s="677"/>
      <c r="BF169" s="677"/>
      <c r="BG169" s="677"/>
      <c r="BH169" s="677"/>
      <c r="BI169" s="677"/>
      <c r="BJ169" s="678"/>
      <c r="BK169" s="678"/>
      <c r="BL169" s="677"/>
      <c r="BM169" s="677"/>
      <c r="BN169" s="677"/>
      <c r="BO169" s="677"/>
      <c r="BP169" s="677"/>
      <c r="BQ169" s="680"/>
      <c r="BR169" s="680"/>
      <c r="BS169" s="677"/>
      <c r="BT169" s="677"/>
      <c r="BU169" s="677"/>
      <c r="BV169" s="677"/>
      <c r="BW169" s="677"/>
      <c r="BX169" s="680"/>
      <c r="BY169" s="680"/>
      <c r="BZ169" s="677"/>
      <c r="CA169" s="677"/>
      <c r="CB169" s="677"/>
      <c r="CC169" s="677"/>
      <c r="CD169" s="677"/>
      <c r="CE169" s="680"/>
      <c r="CF169" s="680"/>
      <c r="CG169" s="677"/>
      <c r="CH169" s="677"/>
      <c r="CI169" s="677"/>
      <c r="CJ169" s="677"/>
      <c r="CK169" s="677"/>
      <c r="CL169" s="680"/>
      <c r="CM169" s="680"/>
    </row>
    <row r="170" spans="1:91" s="676" customFormat="1" hidden="1">
      <c r="A170" s="654">
        <f>'MTG RTG September 2019'!A158</f>
        <v>0</v>
      </c>
      <c r="B170" s="655"/>
      <c r="C170" s="656" t="str">
        <f>'MTG RTG September 2019'!C158</f>
        <v>FOX Crime</v>
      </c>
      <c r="D170" s="657" t="str">
        <f>'MTG RTG September 2019'!D158</f>
        <v>Off Prime Time</v>
      </c>
      <c r="E170" s="658" t="str">
        <f>'MTG RTG September 2019'!E158</f>
        <v>Sa-Su</v>
      </c>
      <c r="F170" s="659" t="str">
        <f>'MTG RTG September 2019'!F158</f>
        <v>24:00-17:29</v>
      </c>
      <c r="G170" s="658" t="str">
        <f>'MTG RTG September 2019'!G158</f>
        <v>NPT</v>
      </c>
      <c r="H170" s="660">
        <f ca="1">SUMIF('MTG RTG September 2019'!$H$3:$M$4,$AA$9,'MTG RTG September 2019'!$H158:$M158)</f>
        <v>0.2</v>
      </c>
      <c r="I170" s="661">
        <f t="shared" ca="1" si="47"/>
        <v>0</v>
      </c>
      <c r="J170" s="662">
        <f t="shared" ca="1" si="48"/>
        <v>0</v>
      </c>
      <c r="K170" s="663">
        <f t="shared" ca="1" si="62"/>
        <v>0</v>
      </c>
      <c r="L170" s="663">
        <f t="shared" ca="1" si="49"/>
        <v>0</v>
      </c>
      <c r="M170" s="665">
        <f t="shared" si="50"/>
        <v>0</v>
      </c>
      <c r="N170" s="665">
        <f t="shared" si="45"/>
        <v>0</v>
      </c>
      <c r="O170" s="665">
        <f t="shared" si="51"/>
        <v>0</v>
      </c>
      <c r="P170" s="665">
        <f t="shared" si="52"/>
        <v>0</v>
      </c>
      <c r="Q170" s="665"/>
      <c r="R170" s="665">
        <f t="shared" si="53"/>
        <v>0</v>
      </c>
      <c r="S170" s="665">
        <f t="shared" si="54"/>
        <v>0</v>
      </c>
      <c r="T170" s="666">
        <f t="shared" ca="1" si="63"/>
        <v>0</v>
      </c>
      <c r="U170" s="667">
        <f t="shared" ca="1" si="55"/>
        <v>0</v>
      </c>
      <c r="V170" s="667">
        <f t="shared" ca="1" si="56"/>
        <v>0</v>
      </c>
      <c r="W170" s="667">
        <f t="shared" ca="1" si="57"/>
        <v>0</v>
      </c>
      <c r="X170" s="667">
        <f t="shared" ca="1" si="58"/>
        <v>0</v>
      </c>
      <c r="Y170" s="667">
        <f t="shared" ca="1" si="59"/>
        <v>0</v>
      </c>
      <c r="Z170" s="667">
        <f t="shared" ca="1" si="60"/>
        <v>0</v>
      </c>
      <c r="AA170" s="668">
        <f t="shared" ca="1" si="61"/>
        <v>0</v>
      </c>
      <c r="AB170" s="669"/>
      <c r="AC170" s="679"/>
      <c r="AD170" s="677"/>
      <c r="AE170" s="677"/>
      <c r="AF170" s="677"/>
      <c r="AG170" s="677"/>
      <c r="AH170" s="678"/>
      <c r="AI170" s="678"/>
      <c r="AJ170" s="677"/>
      <c r="AK170" s="677"/>
      <c r="AL170" s="677"/>
      <c r="AM170" s="677"/>
      <c r="AN170" s="677"/>
      <c r="AO170" s="678"/>
      <c r="AP170" s="678"/>
      <c r="AQ170" s="677"/>
      <c r="AR170" s="677"/>
      <c r="AS170" s="677"/>
      <c r="AT170" s="677"/>
      <c r="AU170" s="677"/>
      <c r="AV170" s="678"/>
      <c r="AW170" s="678"/>
      <c r="AX170" s="677"/>
      <c r="AY170" s="677"/>
      <c r="AZ170" s="677"/>
      <c r="BA170" s="677"/>
      <c r="BB170" s="677"/>
      <c r="BC170" s="678"/>
      <c r="BD170" s="678"/>
      <c r="BE170" s="677"/>
      <c r="BF170" s="677"/>
      <c r="BG170" s="677"/>
      <c r="BH170" s="677"/>
      <c r="BI170" s="677"/>
      <c r="BJ170" s="678"/>
      <c r="BK170" s="678"/>
      <c r="BL170" s="677"/>
      <c r="BM170" s="677"/>
      <c r="BN170" s="677"/>
      <c r="BO170" s="677"/>
      <c r="BP170" s="677"/>
      <c r="BQ170" s="680"/>
      <c r="BR170" s="680"/>
      <c r="BS170" s="677"/>
      <c r="BT170" s="677"/>
      <c r="BU170" s="677"/>
      <c r="BV170" s="677"/>
      <c r="BW170" s="677"/>
      <c r="BX170" s="680"/>
      <c r="BY170" s="680"/>
      <c r="BZ170" s="677"/>
      <c r="CA170" s="677"/>
      <c r="CB170" s="677"/>
      <c r="CC170" s="677"/>
      <c r="CD170" s="677"/>
      <c r="CE170" s="680"/>
      <c r="CF170" s="680"/>
      <c r="CG170" s="677"/>
      <c r="CH170" s="677"/>
      <c r="CI170" s="677"/>
      <c r="CJ170" s="677"/>
      <c r="CK170" s="677"/>
      <c r="CL170" s="680"/>
      <c r="CM170" s="680"/>
    </row>
    <row r="171" spans="1:91" s="676" customFormat="1" hidden="1">
      <c r="A171" s="654">
        <f>'MTG RTG September 2019'!A159</f>
        <v>0</v>
      </c>
      <c r="B171" s="655"/>
      <c r="C171" s="656" t="str">
        <f>'MTG RTG September 2019'!C159</f>
        <v>FOX Crime</v>
      </c>
      <c r="D171" s="657" t="str">
        <f>'MTG RTG September 2019'!D159</f>
        <v>Prime Time</v>
      </c>
      <c r="E171" s="658" t="str">
        <f>'MTG RTG September 2019'!E159</f>
        <v>Sa-Su</v>
      </c>
      <c r="F171" s="659" t="str">
        <f>'MTG RTG September 2019'!F159</f>
        <v>17:30-23:59</v>
      </c>
      <c r="G171" s="658" t="str">
        <f>'MTG RTG September 2019'!G159</f>
        <v>PT</v>
      </c>
      <c r="H171" s="660">
        <f ca="1">SUMIF('MTG RTG September 2019'!$H$3:$M$4,$AA$9,'MTG RTG September 2019'!$H159:$M159)</f>
        <v>0.30000000000000004</v>
      </c>
      <c r="I171" s="661">
        <f t="shared" ca="1" si="47"/>
        <v>0</v>
      </c>
      <c r="J171" s="662">
        <f t="shared" ca="1" si="48"/>
        <v>0</v>
      </c>
      <c r="K171" s="663">
        <f t="shared" ca="1" si="62"/>
        <v>0</v>
      </c>
      <c r="L171" s="663">
        <f t="shared" ca="1" si="49"/>
        <v>0</v>
      </c>
      <c r="M171" s="665">
        <f t="shared" si="50"/>
        <v>0</v>
      </c>
      <c r="N171" s="665">
        <f t="shared" ref="N171:N202" si="64">COUNTIF(AC171:CM171,"B")</f>
        <v>0</v>
      </c>
      <c r="O171" s="665">
        <f t="shared" si="51"/>
        <v>0</v>
      </c>
      <c r="P171" s="665">
        <f t="shared" si="52"/>
        <v>0</v>
      </c>
      <c r="Q171" s="665"/>
      <c r="R171" s="665">
        <f t="shared" si="53"/>
        <v>0</v>
      </c>
      <c r="S171" s="665">
        <f t="shared" si="54"/>
        <v>0</v>
      </c>
      <c r="T171" s="666">
        <f t="shared" ca="1" si="63"/>
        <v>0</v>
      </c>
      <c r="U171" s="667">
        <f t="shared" ca="1" si="55"/>
        <v>0</v>
      </c>
      <c r="V171" s="667">
        <f t="shared" ca="1" si="56"/>
        <v>0</v>
      </c>
      <c r="W171" s="667">
        <f t="shared" ca="1" si="57"/>
        <v>0</v>
      </c>
      <c r="X171" s="667">
        <f t="shared" ca="1" si="58"/>
        <v>0</v>
      </c>
      <c r="Y171" s="667">
        <f t="shared" ca="1" si="59"/>
        <v>0</v>
      </c>
      <c r="Z171" s="667">
        <f t="shared" ca="1" si="60"/>
        <v>0</v>
      </c>
      <c r="AA171" s="668">
        <f t="shared" ca="1" si="61"/>
        <v>0</v>
      </c>
      <c r="AB171" s="669"/>
      <c r="AC171" s="679"/>
      <c r="AD171" s="677"/>
      <c r="AE171" s="677"/>
      <c r="AF171" s="677"/>
      <c r="AG171" s="677"/>
      <c r="AH171" s="678"/>
      <c r="AI171" s="678"/>
      <c r="AJ171" s="677"/>
      <c r="AK171" s="677"/>
      <c r="AL171" s="677"/>
      <c r="AM171" s="677"/>
      <c r="AN171" s="677"/>
      <c r="AO171" s="678"/>
      <c r="AP171" s="678"/>
      <c r="AQ171" s="677"/>
      <c r="AR171" s="677"/>
      <c r="AS171" s="677"/>
      <c r="AT171" s="677"/>
      <c r="AU171" s="677"/>
      <c r="AV171" s="678"/>
      <c r="AW171" s="678"/>
      <c r="AX171" s="677"/>
      <c r="AY171" s="677"/>
      <c r="AZ171" s="677"/>
      <c r="BA171" s="677"/>
      <c r="BB171" s="677"/>
      <c r="BC171" s="678"/>
      <c r="BD171" s="678"/>
      <c r="BE171" s="677"/>
      <c r="BF171" s="677"/>
      <c r="BG171" s="677"/>
      <c r="BH171" s="677"/>
      <c r="BI171" s="677"/>
      <c r="BJ171" s="678"/>
      <c r="BK171" s="678"/>
      <c r="BL171" s="677"/>
      <c r="BM171" s="677"/>
      <c r="BN171" s="677"/>
      <c r="BO171" s="677"/>
      <c r="BP171" s="677"/>
      <c r="BQ171" s="680"/>
      <c r="BR171" s="680"/>
      <c r="BS171" s="677"/>
      <c r="BT171" s="677"/>
      <c r="BU171" s="677"/>
      <c r="BV171" s="677"/>
      <c r="BW171" s="677"/>
      <c r="BX171" s="680"/>
      <c r="BY171" s="680"/>
      <c r="BZ171" s="677"/>
      <c r="CA171" s="677"/>
      <c r="CB171" s="677"/>
      <c r="CC171" s="677"/>
      <c r="CD171" s="677"/>
      <c r="CE171" s="680"/>
      <c r="CF171" s="680"/>
      <c r="CG171" s="677"/>
      <c r="CH171" s="677"/>
      <c r="CI171" s="677"/>
      <c r="CJ171" s="677"/>
      <c r="CK171" s="677"/>
      <c r="CL171" s="680"/>
      <c r="CM171" s="680"/>
    </row>
    <row r="172" spans="1:91" s="676" customFormat="1" hidden="1">
      <c r="A172" s="654">
        <f>'MTG RTG September 2019'!A160</f>
        <v>0</v>
      </c>
      <c r="B172" s="655"/>
      <c r="C172" s="656" t="str">
        <f>'MTG RTG September 2019'!C160</f>
        <v>FOX Crime</v>
      </c>
      <c r="D172" s="657" t="str">
        <f>'MTG RTG September 2019'!D160</f>
        <v>Prime Time</v>
      </c>
      <c r="E172" s="658" t="str">
        <f>'MTG RTG September 2019'!E160</f>
        <v>Sa-Su</v>
      </c>
      <c r="F172" s="659" t="str">
        <f>'MTG RTG September 2019'!F160</f>
        <v>17:30-23:59</v>
      </c>
      <c r="G172" s="658" t="str">
        <f>'MTG RTG September 2019'!G160</f>
        <v>PT</v>
      </c>
      <c r="H172" s="660">
        <f ca="1">SUMIF('MTG RTG September 2019'!$H$3:$M$4,$AA$9,'MTG RTG September 2019'!$H160:$M160)</f>
        <v>0.30000000000000004</v>
      </c>
      <c r="I172" s="661">
        <f t="shared" ca="1" si="47"/>
        <v>0</v>
      </c>
      <c r="J172" s="662">
        <f t="shared" ca="1" si="48"/>
        <v>0</v>
      </c>
      <c r="K172" s="663">
        <f t="shared" ca="1" si="62"/>
        <v>0</v>
      </c>
      <c r="L172" s="663">
        <f t="shared" ca="1" si="49"/>
        <v>0</v>
      </c>
      <c r="M172" s="665">
        <f t="shared" si="50"/>
        <v>0</v>
      </c>
      <c r="N172" s="665">
        <f t="shared" si="64"/>
        <v>0</v>
      </c>
      <c r="O172" s="665">
        <f t="shared" si="51"/>
        <v>0</v>
      </c>
      <c r="P172" s="665">
        <f t="shared" si="52"/>
        <v>0</v>
      </c>
      <c r="Q172" s="665"/>
      <c r="R172" s="665">
        <f t="shared" si="53"/>
        <v>0</v>
      </c>
      <c r="S172" s="665">
        <f t="shared" si="54"/>
        <v>0</v>
      </c>
      <c r="T172" s="666">
        <f t="shared" ca="1" si="63"/>
        <v>0</v>
      </c>
      <c r="U172" s="667">
        <f t="shared" ca="1" si="55"/>
        <v>0</v>
      </c>
      <c r="V172" s="667">
        <f t="shared" ca="1" si="56"/>
        <v>0</v>
      </c>
      <c r="W172" s="667">
        <f t="shared" ca="1" si="57"/>
        <v>0</v>
      </c>
      <c r="X172" s="667">
        <f t="shared" ca="1" si="58"/>
        <v>0</v>
      </c>
      <c r="Y172" s="667">
        <f t="shared" ca="1" si="59"/>
        <v>0</v>
      </c>
      <c r="Z172" s="667">
        <f t="shared" ca="1" si="60"/>
        <v>0</v>
      </c>
      <c r="AA172" s="668">
        <f t="shared" ca="1" si="61"/>
        <v>0</v>
      </c>
      <c r="AB172" s="669"/>
      <c r="AC172" s="679"/>
      <c r="AD172" s="677"/>
      <c r="AE172" s="677"/>
      <c r="AF172" s="677"/>
      <c r="AG172" s="677"/>
      <c r="AH172" s="678"/>
      <c r="AI172" s="678"/>
      <c r="AJ172" s="677"/>
      <c r="AK172" s="677"/>
      <c r="AL172" s="677"/>
      <c r="AM172" s="677"/>
      <c r="AN172" s="677"/>
      <c r="AO172" s="678"/>
      <c r="AP172" s="678"/>
      <c r="AQ172" s="677"/>
      <c r="AR172" s="677"/>
      <c r="AS172" s="677"/>
      <c r="AT172" s="677"/>
      <c r="AU172" s="677"/>
      <c r="AV172" s="678"/>
      <c r="AW172" s="678"/>
      <c r="AX172" s="677"/>
      <c r="AY172" s="677"/>
      <c r="AZ172" s="677"/>
      <c r="BA172" s="677"/>
      <c r="BB172" s="677"/>
      <c r="BC172" s="678"/>
      <c r="BD172" s="678"/>
      <c r="BE172" s="677"/>
      <c r="BF172" s="677"/>
      <c r="BG172" s="677"/>
      <c r="BH172" s="677"/>
      <c r="BI172" s="677"/>
      <c r="BJ172" s="678"/>
      <c r="BK172" s="678"/>
      <c r="BL172" s="677"/>
      <c r="BM172" s="677"/>
      <c r="BN172" s="677"/>
      <c r="BO172" s="677"/>
      <c r="BP172" s="677"/>
      <c r="BQ172" s="680"/>
      <c r="BR172" s="680"/>
      <c r="BS172" s="677"/>
      <c r="BT172" s="677"/>
      <c r="BU172" s="677"/>
      <c r="BV172" s="677"/>
      <c r="BW172" s="677"/>
      <c r="BX172" s="680"/>
      <c r="BY172" s="680"/>
      <c r="BZ172" s="677"/>
      <c r="CA172" s="677"/>
      <c r="CB172" s="677"/>
      <c r="CC172" s="677"/>
      <c r="CD172" s="677"/>
      <c r="CE172" s="680"/>
      <c r="CF172" s="680"/>
      <c r="CG172" s="677"/>
      <c r="CH172" s="677"/>
      <c r="CI172" s="677"/>
      <c r="CJ172" s="677"/>
      <c r="CK172" s="677"/>
      <c r="CL172" s="680"/>
      <c r="CM172" s="680"/>
    </row>
    <row r="173" spans="1:91" s="676" customFormat="1" hidden="1">
      <c r="A173" s="654">
        <f>'MTG RTG September 2019'!A161</f>
        <v>0</v>
      </c>
      <c r="B173" s="655"/>
      <c r="C173" s="656" t="str">
        <f>'MTG RTG September 2019'!C161</f>
        <v>FOX</v>
      </c>
      <c r="D173" s="657" t="str">
        <f>'MTG RTG September 2019'!D161</f>
        <v>Off Prime Time</v>
      </c>
      <c r="E173" s="658" t="str">
        <f>'MTG RTG September 2019'!E161</f>
        <v>Mo-Fr</v>
      </c>
      <c r="F173" s="659" t="str">
        <f>'MTG RTG September 2019'!F161</f>
        <v>24:00-17:29</v>
      </c>
      <c r="G173" s="658" t="str">
        <f>'MTG RTG September 2019'!G161</f>
        <v>NPT</v>
      </c>
      <c r="H173" s="660">
        <f ca="1">SUMIF('MTG RTG September 2019'!$H$3:$M$4,$AA$9,'MTG RTG September 2019'!$H161:$M161)</f>
        <v>0.2</v>
      </c>
      <c r="I173" s="661">
        <f t="shared" ca="1" si="47"/>
        <v>0</v>
      </c>
      <c r="J173" s="662">
        <f t="shared" ca="1" si="48"/>
        <v>0</v>
      </c>
      <c r="K173" s="663">
        <f t="shared" ca="1" si="62"/>
        <v>0</v>
      </c>
      <c r="L173" s="663">
        <f t="shared" ca="1" si="49"/>
        <v>0</v>
      </c>
      <c r="M173" s="665">
        <f t="shared" si="50"/>
        <v>0</v>
      </c>
      <c r="N173" s="665">
        <f t="shared" si="64"/>
        <v>0</v>
      </c>
      <c r="O173" s="665">
        <f t="shared" si="51"/>
        <v>0</v>
      </c>
      <c r="P173" s="665">
        <f t="shared" si="52"/>
        <v>0</v>
      </c>
      <c r="Q173" s="665"/>
      <c r="R173" s="665">
        <f t="shared" si="53"/>
        <v>0</v>
      </c>
      <c r="S173" s="665">
        <f t="shared" si="54"/>
        <v>0</v>
      </c>
      <c r="T173" s="666">
        <f t="shared" ca="1" si="63"/>
        <v>0</v>
      </c>
      <c r="U173" s="667">
        <f t="shared" ca="1" si="55"/>
        <v>0</v>
      </c>
      <c r="V173" s="667">
        <f t="shared" ca="1" si="56"/>
        <v>0</v>
      </c>
      <c r="W173" s="667">
        <f t="shared" ca="1" si="57"/>
        <v>0</v>
      </c>
      <c r="X173" s="667">
        <f t="shared" ca="1" si="58"/>
        <v>0</v>
      </c>
      <c r="Y173" s="667">
        <f t="shared" ca="1" si="59"/>
        <v>0</v>
      </c>
      <c r="Z173" s="667">
        <f t="shared" ca="1" si="60"/>
        <v>0</v>
      </c>
      <c r="AA173" s="668">
        <f t="shared" ca="1" si="61"/>
        <v>0</v>
      </c>
      <c r="AB173" s="669"/>
      <c r="AC173" s="679"/>
      <c r="AD173" s="677"/>
      <c r="AE173" s="677"/>
      <c r="AF173" s="677"/>
      <c r="AG173" s="677"/>
      <c r="AH173" s="678"/>
      <c r="AI173" s="678"/>
      <c r="AJ173" s="677"/>
      <c r="AK173" s="677"/>
      <c r="AL173" s="677"/>
      <c r="AM173" s="677"/>
      <c r="AN173" s="677"/>
      <c r="AO173" s="678"/>
      <c r="AP173" s="678"/>
      <c r="AQ173" s="677"/>
      <c r="AR173" s="677"/>
      <c r="AS173" s="677"/>
      <c r="AT173" s="677"/>
      <c r="AU173" s="677"/>
      <c r="AV173" s="678"/>
      <c r="AW173" s="678"/>
      <c r="AX173" s="677"/>
      <c r="AY173" s="677"/>
      <c r="AZ173" s="677"/>
      <c r="BA173" s="677"/>
      <c r="BB173" s="677"/>
      <c r="BC173" s="678"/>
      <c r="BD173" s="678"/>
      <c r="BE173" s="677"/>
      <c r="BF173" s="677"/>
      <c r="BG173" s="677"/>
      <c r="BH173" s="677"/>
      <c r="BI173" s="677"/>
      <c r="BJ173" s="678"/>
      <c r="BK173" s="678"/>
      <c r="BL173" s="677"/>
      <c r="BM173" s="677"/>
      <c r="BN173" s="677"/>
      <c r="BO173" s="677"/>
      <c r="BP173" s="677"/>
      <c r="BQ173" s="680"/>
      <c r="BR173" s="680"/>
      <c r="BS173" s="677"/>
      <c r="BT173" s="677"/>
      <c r="BU173" s="677"/>
      <c r="BV173" s="677"/>
      <c r="BW173" s="677"/>
      <c r="BX173" s="680"/>
      <c r="BY173" s="680"/>
      <c r="BZ173" s="677"/>
      <c r="CA173" s="677"/>
      <c r="CB173" s="677"/>
      <c r="CC173" s="677"/>
      <c r="CD173" s="677"/>
      <c r="CE173" s="680"/>
      <c r="CF173" s="680"/>
      <c r="CG173" s="677"/>
      <c r="CH173" s="677"/>
      <c r="CI173" s="677"/>
      <c r="CJ173" s="677"/>
      <c r="CK173" s="677"/>
      <c r="CL173" s="680"/>
      <c r="CM173" s="680"/>
    </row>
    <row r="174" spans="1:91" s="676" customFormat="1" hidden="1">
      <c r="A174" s="654">
        <f>'MTG RTG September 2019'!A162</f>
        <v>0</v>
      </c>
      <c r="B174" s="655"/>
      <c r="C174" s="656" t="str">
        <f>'MTG RTG September 2019'!C162</f>
        <v>FOX</v>
      </c>
      <c r="D174" s="657" t="str">
        <f>'MTG RTG September 2019'!D162</f>
        <v>Prime Time</v>
      </c>
      <c r="E174" s="658" t="str">
        <f>'MTG RTG September 2019'!E162</f>
        <v>Mo-Fr</v>
      </c>
      <c r="F174" s="659" t="str">
        <f>'MTG RTG September 2019'!F162</f>
        <v>17:30-23:59</v>
      </c>
      <c r="G174" s="658" t="str">
        <f>'MTG RTG September 2019'!G162</f>
        <v>PT</v>
      </c>
      <c r="H174" s="660">
        <f ca="1">SUMIF('MTG RTG September 2019'!$H$3:$M$4,$AA$9,'MTG RTG September 2019'!$H162:$M162)</f>
        <v>0.2</v>
      </c>
      <c r="I174" s="661">
        <f t="shared" ca="1" si="47"/>
        <v>0</v>
      </c>
      <c r="J174" s="662">
        <f t="shared" ca="1" si="48"/>
        <v>0</v>
      </c>
      <c r="K174" s="663">
        <f t="shared" ca="1" si="62"/>
        <v>0</v>
      </c>
      <c r="L174" s="663">
        <f t="shared" ca="1" si="49"/>
        <v>0</v>
      </c>
      <c r="M174" s="665">
        <f t="shared" si="50"/>
        <v>0</v>
      </c>
      <c r="N174" s="665">
        <f t="shared" si="64"/>
        <v>0</v>
      </c>
      <c r="O174" s="665">
        <f t="shared" si="51"/>
        <v>0</v>
      </c>
      <c r="P174" s="665">
        <f t="shared" si="52"/>
        <v>0</v>
      </c>
      <c r="Q174" s="665"/>
      <c r="R174" s="665">
        <f t="shared" si="53"/>
        <v>0</v>
      </c>
      <c r="S174" s="665">
        <f t="shared" si="54"/>
        <v>0</v>
      </c>
      <c r="T174" s="666">
        <f t="shared" ca="1" si="63"/>
        <v>0</v>
      </c>
      <c r="U174" s="667">
        <f t="shared" ca="1" si="55"/>
        <v>0</v>
      </c>
      <c r="V174" s="667">
        <f t="shared" ca="1" si="56"/>
        <v>0</v>
      </c>
      <c r="W174" s="667">
        <f t="shared" ca="1" si="57"/>
        <v>0</v>
      </c>
      <c r="X174" s="667">
        <f t="shared" ca="1" si="58"/>
        <v>0</v>
      </c>
      <c r="Y174" s="667">
        <f t="shared" ca="1" si="59"/>
        <v>0</v>
      </c>
      <c r="Z174" s="667">
        <f t="shared" ca="1" si="60"/>
        <v>0</v>
      </c>
      <c r="AA174" s="668">
        <f t="shared" ca="1" si="61"/>
        <v>0</v>
      </c>
      <c r="AB174" s="669"/>
      <c r="AC174" s="679"/>
      <c r="AD174" s="677"/>
      <c r="AE174" s="677"/>
      <c r="AF174" s="677"/>
      <c r="AG174" s="677"/>
      <c r="AH174" s="678"/>
      <c r="AI174" s="678"/>
      <c r="AJ174" s="677"/>
      <c r="AK174" s="677"/>
      <c r="AL174" s="677"/>
      <c r="AM174" s="677"/>
      <c r="AN174" s="677"/>
      <c r="AO174" s="678"/>
      <c r="AP174" s="678"/>
      <c r="AQ174" s="677"/>
      <c r="AR174" s="677"/>
      <c r="AS174" s="677"/>
      <c r="AT174" s="677"/>
      <c r="AU174" s="677"/>
      <c r="AV174" s="678"/>
      <c r="AW174" s="678"/>
      <c r="AX174" s="677"/>
      <c r="AY174" s="677"/>
      <c r="AZ174" s="677"/>
      <c r="BA174" s="677"/>
      <c r="BB174" s="677"/>
      <c r="BC174" s="678"/>
      <c r="BD174" s="678"/>
      <c r="BE174" s="677"/>
      <c r="BF174" s="677"/>
      <c r="BG174" s="677"/>
      <c r="BH174" s="677"/>
      <c r="BI174" s="677"/>
      <c r="BJ174" s="678"/>
      <c r="BK174" s="678"/>
      <c r="BL174" s="677"/>
      <c r="BM174" s="677"/>
      <c r="BN174" s="677"/>
      <c r="BO174" s="677"/>
      <c r="BP174" s="677"/>
      <c r="BQ174" s="680"/>
      <c r="BR174" s="680"/>
      <c r="BS174" s="677"/>
      <c r="BT174" s="677"/>
      <c r="BU174" s="677"/>
      <c r="BV174" s="677"/>
      <c r="BW174" s="677"/>
      <c r="BX174" s="680"/>
      <c r="BY174" s="680"/>
      <c r="BZ174" s="677"/>
      <c r="CA174" s="677"/>
      <c r="CB174" s="677"/>
      <c r="CC174" s="677"/>
      <c r="CD174" s="677"/>
      <c r="CE174" s="680"/>
      <c r="CF174" s="680"/>
      <c r="CG174" s="677"/>
      <c r="CH174" s="677"/>
      <c r="CI174" s="677"/>
      <c r="CJ174" s="677"/>
      <c r="CK174" s="677"/>
      <c r="CL174" s="680"/>
      <c r="CM174" s="680"/>
    </row>
    <row r="175" spans="1:91" s="676" customFormat="1" hidden="1">
      <c r="A175" s="654">
        <f>'MTG RTG September 2019'!A163</f>
        <v>0</v>
      </c>
      <c r="B175" s="655" t="s">
        <v>49</v>
      </c>
      <c r="C175" s="656" t="str">
        <f>'MTG RTG September 2019'!C163</f>
        <v>FOX</v>
      </c>
      <c r="D175" s="657" t="str">
        <f>'MTG RTG September 2019'!D163</f>
        <v>Prime Time</v>
      </c>
      <c r="E175" s="658" t="str">
        <f>'MTG RTG September 2019'!E163</f>
        <v>Mo-Fr</v>
      </c>
      <c r="F175" s="659" t="str">
        <f>'MTG RTG September 2019'!F163</f>
        <v>17:30-23:59</v>
      </c>
      <c r="G175" s="658" t="str">
        <f>'MTG RTG September 2019'!G163</f>
        <v>PT</v>
      </c>
      <c r="H175" s="660">
        <f ca="1">SUMIF('MTG RTG September 2019'!$H$3:$M$4,$AA$9,'MTG RTG September 2019'!$H163:$M163)</f>
        <v>0.2</v>
      </c>
      <c r="I175" s="661">
        <f t="shared" ca="1" si="47"/>
        <v>0</v>
      </c>
      <c r="J175" s="662">
        <f t="shared" ca="1" si="48"/>
        <v>0</v>
      </c>
      <c r="K175" s="663">
        <f t="shared" ca="1" si="62"/>
        <v>0</v>
      </c>
      <c r="L175" s="663">
        <f t="shared" ca="1" si="49"/>
        <v>0</v>
      </c>
      <c r="M175" s="665">
        <f t="shared" si="50"/>
        <v>0</v>
      </c>
      <c r="N175" s="665">
        <f t="shared" si="64"/>
        <v>0</v>
      </c>
      <c r="O175" s="665">
        <f t="shared" si="51"/>
        <v>0</v>
      </c>
      <c r="P175" s="665">
        <f t="shared" si="52"/>
        <v>0</v>
      </c>
      <c r="Q175" s="665"/>
      <c r="R175" s="665">
        <f t="shared" si="53"/>
        <v>0</v>
      </c>
      <c r="S175" s="665">
        <f t="shared" si="54"/>
        <v>0</v>
      </c>
      <c r="T175" s="666">
        <f t="shared" ca="1" si="63"/>
        <v>0</v>
      </c>
      <c r="U175" s="667">
        <f t="shared" ca="1" si="55"/>
        <v>0</v>
      </c>
      <c r="V175" s="667">
        <f t="shared" ca="1" si="56"/>
        <v>0</v>
      </c>
      <c r="W175" s="667">
        <f t="shared" ca="1" si="57"/>
        <v>0</v>
      </c>
      <c r="X175" s="667">
        <f t="shared" ca="1" si="58"/>
        <v>0</v>
      </c>
      <c r="Y175" s="667">
        <f t="shared" ca="1" si="59"/>
        <v>0</v>
      </c>
      <c r="Z175" s="667">
        <f t="shared" ca="1" si="60"/>
        <v>0</v>
      </c>
      <c r="AA175" s="668">
        <f t="shared" ca="1" si="61"/>
        <v>0</v>
      </c>
      <c r="AB175" s="669"/>
      <c r="AC175" s="679"/>
      <c r="AD175" s="677"/>
      <c r="AE175" s="677"/>
      <c r="AF175" s="677"/>
      <c r="AG175" s="677"/>
      <c r="AH175" s="678"/>
      <c r="AI175" s="678"/>
      <c r="AJ175" s="677"/>
      <c r="AK175" s="677"/>
      <c r="AL175" s="677"/>
      <c r="AM175" s="677"/>
      <c r="AN175" s="677"/>
      <c r="AO175" s="678"/>
      <c r="AP175" s="678"/>
      <c r="AQ175" s="677"/>
      <c r="AR175" s="677"/>
      <c r="AS175" s="677"/>
      <c r="AT175" s="677"/>
      <c r="AU175" s="677"/>
      <c r="AV175" s="678"/>
      <c r="AW175" s="678"/>
      <c r="AX175" s="677"/>
      <c r="AY175" s="677"/>
      <c r="AZ175" s="677"/>
      <c r="BA175" s="677"/>
      <c r="BB175" s="677"/>
      <c r="BC175" s="678"/>
      <c r="BD175" s="678"/>
      <c r="BE175" s="677"/>
      <c r="BF175" s="677"/>
      <c r="BG175" s="677"/>
      <c r="BH175" s="677"/>
      <c r="BI175" s="677"/>
      <c r="BJ175" s="678"/>
      <c r="BK175" s="678"/>
      <c r="BL175" s="677"/>
      <c r="BM175" s="677"/>
      <c r="BN175" s="677"/>
      <c r="BO175" s="677"/>
      <c r="BP175" s="677"/>
      <c r="BQ175" s="680"/>
      <c r="BR175" s="680"/>
      <c r="BS175" s="677"/>
      <c r="BT175" s="677"/>
      <c r="BU175" s="677"/>
      <c r="BV175" s="677"/>
      <c r="BW175" s="677"/>
      <c r="BX175" s="680"/>
      <c r="BY175" s="680"/>
      <c r="BZ175" s="677"/>
      <c r="CA175" s="677"/>
      <c r="CB175" s="677"/>
      <c r="CC175" s="677"/>
      <c r="CD175" s="677"/>
      <c r="CE175" s="680"/>
      <c r="CF175" s="680"/>
      <c r="CG175" s="677"/>
      <c r="CH175" s="677"/>
      <c r="CI175" s="677"/>
      <c r="CJ175" s="677"/>
      <c r="CK175" s="677"/>
      <c r="CL175" s="680"/>
      <c r="CM175" s="680"/>
    </row>
    <row r="176" spans="1:91" s="676" customFormat="1" hidden="1">
      <c r="A176" s="654">
        <f>'MTG RTG September 2019'!A164</f>
        <v>0</v>
      </c>
      <c r="B176" s="655"/>
      <c r="C176" s="656" t="str">
        <f>'MTG RTG September 2019'!C164</f>
        <v>FOX</v>
      </c>
      <c r="D176" s="657" t="str">
        <f>'MTG RTG September 2019'!D164</f>
        <v>Off Prime Time</v>
      </c>
      <c r="E176" s="658" t="str">
        <f>'MTG RTG September 2019'!E164</f>
        <v>Sa-Su</v>
      </c>
      <c r="F176" s="659" t="str">
        <f>'MTG RTG September 2019'!F164</f>
        <v>24:00-17:29</v>
      </c>
      <c r="G176" s="658" t="str">
        <f>'MTG RTG September 2019'!G164</f>
        <v>NPT</v>
      </c>
      <c r="H176" s="660">
        <f ca="1">SUMIF('MTG RTG September 2019'!$H$3:$M$4,$AA$9,'MTG RTG September 2019'!$H164:$M164)</f>
        <v>0.2</v>
      </c>
      <c r="I176" s="661">
        <f t="shared" ca="1" si="47"/>
        <v>0</v>
      </c>
      <c r="J176" s="662">
        <f t="shared" ca="1" si="48"/>
        <v>0</v>
      </c>
      <c r="K176" s="663">
        <f t="shared" ca="1" si="62"/>
        <v>0</v>
      </c>
      <c r="L176" s="663">
        <f t="shared" ca="1" si="49"/>
        <v>0</v>
      </c>
      <c r="M176" s="665">
        <f t="shared" si="50"/>
        <v>0</v>
      </c>
      <c r="N176" s="665">
        <f t="shared" si="64"/>
        <v>0</v>
      </c>
      <c r="O176" s="665">
        <f t="shared" si="51"/>
        <v>0</v>
      </c>
      <c r="P176" s="665">
        <f t="shared" si="52"/>
        <v>0</v>
      </c>
      <c r="Q176" s="665"/>
      <c r="R176" s="665">
        <f t="shared" si="53"/>
        <v>0</v>
      </c>
      <c r="S176" s="665">
        <f t="shared" si="54"/>
        <v>0</v>
      </c>
      <c r="T176" s="666">
        <f t="shared" ca="1" si="63"/>
        <v>0</v>
      </c>
      <c r="U176" s="667">
        <f t="shared" ca="1" si="55"/>
        <v>0</v>
      </c>
      <c r="V176" s="667">
        <f t="shared" ca="1" si="56"/>
        <v>0</v>
      </c>
      <c r="W176" s="667">
        <f t="shared" ca="1" si="57"/>
        <v>0</v>
      </c>
      <c r="X176" s="667">
        <f t="shared" ca="1" si="58"/>
        <v>0</v>
      </c>
      <c r="Y176" s="667">
        <f t="shared" ca="1" si="59"/>
        <v>0</v>
      </c>
      <c r="Z176" s="667">
        <f t="shared" ca="1" si="60"/>
        <v>0</v>
      </c>
      <c r="AA176" s="668">
        <f t="shared" ca="1" si="61"/>
        <v>0</v>
      </c>
      <c r="AB176" s="669"/>
      <c r="AC176" s="679"/>
      <c r="AD176" s="677"/>
      <c r="AE176" s="677"/>
      <c r="AF176" s="677"/>
      <c r="AG176" s="677"/>
      <c r="AH176" s="678"/>
      <c r="AI176" s="678"/>
      <c r="AJ176" s="677"/>
      <c r="AK176" s="677"/>
      <c r="AL176" s="677"/>
      <c r="AM176" s="677"/>
      <c r="AN176" s="677"/>
      <c r="AO176" s="678"/>
      <c r="AP176" s="678"/>
      <c r="AQ176" s="677"/>
      <c r="AR176" s="677"/>
      <c r="AS176" s="677"/>
      <c r="AT176" s="677"/>
      <c r="AU176" s="677"/>
      <c r="AV176" s="678"/>
      <c r="AW176" s="678"/>
      <c r="AX176" s="677"/>
      <c r="AY176" s="677"/>
      <c r="AZ176" s="677"/>
      <c r="BA176" s="677"/>
      <c r="BB176" s="677"/>
      <c r="BC176" s="678"/>
      <c r="BD176" s="678"/>
      <c r="BE176" s="677"/>
      <c r="BF176" s="677"/>
      <c r="BG176" s="677"/>
      <c r="BH176" s="677"/>
      <c r="BI176" s="677"/>
      <c r="BJ176" s="678"/>
      <c r="BK176" s="678"/>
      <c r="BL176" s="677"/>
      <c r="BM176" s="677"/>
      <c r="BN176" s="677"/>
      <c r="BO176" s="677"/>
      <c r="BP176" s="677"/>
      <c r="BQ176" s="680"/>
      <c r="BR176" s="680"/>
      <c r="BS176" s="677"/>
      <c r="BT176" s="677"/>
      <c r="BU176" s="677"/>
      <c r="BV176" s="677"/>
      <c r="BW176" s="677"/>
      <c r="BX176" s="680"/>
      <c r="BY176" s="680"/>
      <c r="BZ176" s="677"/>
      <c r="CA176" s="677"/>
      <c r="CB176" s="677"/>
      <c r="CC176" s="677"/>
      <c r="CD176" s="677"/>
      <c r="CE176" s="680"/>
      <c r="CF176" s="680"/>
      <c r="CG176" s="677"/>
      <c r="CH176" s="677"/>
      <c r="CI176" s="677"/>
      <c r="CJ176" s="677"/>
      <c r="CK176" s="677"/>
      <c r="CL176" s="680"/>
      <c r="CM176" s="680"/>
    </row>
    <row r="177" spans="1:91" s="676" customFormat="1" hidden="1">
      <c r="A177" s="654">
        <f>'MTG RTG September 2019'!A165</f>
        <v>0</v>
      </c>
      <c r="B177" s="655"/>
      <c r="C177" s="656" t="str">
        <f>'MTG RTG September 2019'!C165</f>
        <v>FOX</v>
      </c>
      <c r="D177" s="657" t="str">
        <f>'MTG RTG September 2019'!D165</f>
        <v>Off Prime Time</v>
      </c>
      <c r="E177" s="658" t="str">
        <f>'MTG RTG September 2019'!E165</f>
        <v>Sa-Su</v>
      </c>
      <c r="F177" s="659" t="str">
        <f>'MTG RTG September 2019'!F165</f>
        <v>24:00-17:29</v>
      </c>
      <c r="G177" s="658" t="str">
        <f>'MTG RTG September 2019'!G165</f>
        <v>NPT</v>
      </c>
      <c r="H177" s="660">
        <f ca="1">SUMIF('MTG RTG September 2019'!$H$3:$M$4,$AA$9,'MTG RTG September 2019'!$H165:$M165)</f>
        <v>0.2</v>
      </c>
      <c r="I177" s="661">
        <f t="shared" ca="1" si="47"/>
        <v>0</v>
      </c>
      <c r="J177" s="662">
        <f t="shared" ca="1" si="48"/>
        <v>0</v>
      </c>
      <c r="K177" s="663">
        <f t="shared" ca="1" si="62"/>
        <v>0</v>
      </c>
      <c r="L177" s="663">
        <f t="shared" ca="1" si="49"/>
        <v>0</v>
      </c>
      <c r="M177" s="665">
        <f t="shared" si="50"/>
        <v>0</v>
      </c>
      <c r="N177" s="665">
        <f t="shared" si="64"/>
        <v>0</v>
      </c>
      <c r="O177" s="665">
        <f t="shared" si="51"/>
        <v>0</v>
      </c>
      <c r="P177" s="665">
        <f t="shared" si="52"/>
        <v>0</v>
      </c>
      <c r="Q177" s="665"/>
      <c r="R177" s="665">
        <f t="shared" si="53"/>
        <v>0</v>
      </c>
      <c r="S177" s="665">
        <f t="shared" si="54"/>
        <v>0</v>
      </c>
      <c r="T177" s="666">
        <f t="shared" ca="1" si="63"/>
        <v>0</v>
      </c>
      <c r="U177" s="667">
        <f t="shared" ca="1" si="55"/>
        <v>0</v>
      </c>
      <c r="V177" s="667">
        <f t="shared" ca="1" si="56"/>
        <v>0</v>
      </c>
      <c r="W177" s="667">
        <f t="shared" ca="1" si="57"/>
        <v>0</v>
      </c>
      <c r="X177" s="667">
        <f t="shared" ca="1" si="58"/>
        <v>0</v>
      </c>
      <c r="Y177" s="667">
        <f t="shared" ca="1" si="59"/>
        <v>0</v>
      </c>
      <c r="Z177" s="667">
        <f t="shared" ca="1" si="60"/>
        <v>0</v>
      </c>
      <c r="AA177" s="668">
        <f t="shared" ca="1" si="61"/>
        <v>0</v>
      </c>
      <c r="AB177" s="669"/>
      <c r="AC177" s="679"/>
      <c r="AD177" s="677"/>
      <c r="AE177" s="677"/>
      <c r="AF177" s="677"/>
      <c r="AG177" s="677"/>
      <c r="AH177" s="678"/>
      <c r="AI177" s="678"/>
      <c r="AJ177" s="677"/>
      <c r="AK177" s="677"/>
      <c r="AL177" s="677"/>
      <c r="AM177" s="677"/>
      <c r="AN177" s="677"/>
      <c r="AO177" s="678"/>
      <c r="AP177" s="678"/>
      <c r="AQ177" s="677"/>
      <c r="AR177" s="677"/>
      <c r="AS177" s="677"/>
      <c r="AT177" s="677"/>
      <c r="AU177" s="677"/>
      <c r="AV177" s="678"/>
      <c r="AW177" s="678"/>
      <c r="AX177" s="677"/>
      <c r="AY177" s="677"/>
      <c r="AZ177" s="677"/>
      <c r="BA177" s="677"/>
      <c r="BB177" s="677"/>
      <c r="BC177" s="678"/>
      <c r="BD177" s="678"/>
      <c r="BE177" s="677"/>
      <c r="BF177" s="677"/>
      <c r="BG177" s="677"/>
      <c r="BH177" s="677"/>
      <c r="BI177" s="677"/>
      <c r="BJ177" s="678"/>
      <c r="BK177" s="678"/>
      <c r="BL177" s="677"/>
      <c r="BM177" s="677"/>
      <c r="BN177" s="677"/>
      <c r="BO177" s="677"/>
      <c r="BP177" s="677"/>
      <c r="BQ177" s="680"/>
      <c r="BR177" s="680"/>
      <c r="BS177" s="677"/>
      <c r="BT177" s="677"/>
      <c r="BU177" s="677"/>
      <c r="BV177" s="677"/>
      <c r="BW177" s="677"/>
      <c r="BX177" s="680"/>
      <c r="BY177" s="680"/>
      <c r="BZ177" s="677"/>
      <c r="CA177" s="677"/>
      <c r="CB177" s="677"/>
      <c r="CC177" s="677"/>
      <c r="CD177" s="677"/>
      <c r="CE177" s="680"/>
      <c r="CF177" s="680"/>
      <c r="CG177" s="677"/>
      <c r="CH177" s="677"/>
      <c r="CI177" s="677"/>
      <c r="CJ177" s="677"/>
      <c r="CK177" s="677"/>
      <c r="CL177" s="680"/>
      <c r="CM177" s="680"/>
    </row>
    <row r="178" spans="1:91" s="676" customFormat="1" hidden="1">
      <c r="A178" s="654">
        <f>'MTG RTG September 2019'!A166</f>
        <v>0</v>
      </c>
      <c r="B178" s="655"/>
      <c r="C178" s="656" t="str">
        <f>'MTG RTG September 2019'!C166</f>
        <v>FOX</v>
      </c>
      <c r="D178" s="657" t="str">
        <f>'MTG RTG September 2019'!D166</f>
        <v>Prime Time</v>
      </c>
      <c r="E178" s="658" t="str">
        <f>'MTG RTG September 2019'!E166</f>
        <v>Sa-Su</v>
      </c>
      <c r="F178" s="659" t="str">
        <f>'MTG RTG September 2019'!F166</f>
        <v>17:30-23:59</v>
      </c>
      <c r="G178" s="658" t="str">
        <f>'MTG RTG September 2019'!G166</f>
        <v>PT</v>
      </c>
      <c r="H178" s="660">
        <f ca="1">SUMIF('MTG RTG September 2019'!$H$3:$M$4,$AA$9,'MTG RTG September 2019'!$H166:$M166)</f>
        <v>0.2</v>
      </c>
      <c r="I178" s="661">
        <f t="shared" ca="1" si="47"/>
        <v>0</v>
      </c>
      <c r="J178" s="662">
        <f t="shared" ca="1" si="48"/>
        <v>0</v>
      </c>
      <c r="K178" s="663">
        <f t="shared" ca="1" si="62"/>
        <v>0</v>
      </c>
      <c r="L178" s="663">
        <f t="shared" ca="1" si="49"/>
        <v>0</v>
      </c>
      <c r="M178" s="665">
        <f t="shared" si="50"/>
        <v>0</v>
      </c>
      <c r="N178" s="665">
        <f t="shared" si="64"/>
        <v>0</v>
      </c>
      <c r="O178" s="665">
        <f t="shared" si="51"/>
        <v>0</v>
      </c>
      <c r="P178" s="665">
        <f t="shared" si="52"/>
        <v>0</v>
      </c>
      <c r="Q178" s="665"/>
      <c r="R178" s="665">
        <f t="shared" si="53"/>
        <v>0</v>
      </c>
      <c r="S178" s="665">
        <f t="shared" si="54"/>
        <v>0</v>
      </c>
      <c r="T178" s="666">
        <f t="shared" ca="1" si="63"/>
        <v>0</v>
      </c>
      <c r="U178" s="667">
        <f t="shared" ca="1" si="55"/>
        <v>0</v>
      </c>
      <c r="V178" s="667">
        <f t="shared" ca="1" si="56"/>
        <v>0</v>
      </c>
      <c r="W178" s="667">
        <f t="shared" ca="1" si="57"/>
        <v>0</v>
      </c>
      <c r="X178" s="667">
        <f t="shared" ca="1" si="58"/>
        <v>0</v>
      </c>
      <c r="Y178" s="667">
        <f t="shared" ca="1" si="59"/>
        <v>0</v>
      </c>
      <c r="Z178" s="667">
        <f t="shared" ca="1" si="60"/>
        <v>0</v>
      </c>
      <c r="AA178" s="668">
        <f t="shared" ca="1" si="61"/>
        <v>0</v>
      </c>
      <c r="AB178" s="669"/>
      <c r="AC178" s="679"/>
      <c r="AD178" s="677"/>
      <c r="AE178" s="677"/>
      <c r="AF178" s="677"/>
      <c r="AG178" s="677"/>
      <c r="AH178" s="678"/>
      <c r="AI178" s="678"/>
      <c r="AJ178" s="677"/>
      <c r="AK178" s="677"/>
      <c r="AL178" s="677"/>
      <c r="AM178" s="677"/>
      <c r="AN178" s="677"/>
      <c r="AO178" s="678"/>
      <c r="AP178" s="678"/>
      <c r="AQ178" s="677"/>
      <c r="AR178" s="677"/>
      <c r="AS178" s="677"/>
      <c r="AT178" s="677"/>
      <c r="AU178" s="677"/>
      <c r="AV178" s="678"/>
      <c r="AW178" s="678"/>
      <c r="AX178" s="677"/>
      <c r="AY178" s="677"/>
      <c r="AZ178" s="677"/>
      <c r="BA178" s="677"/>
      <c r="BB178" s="677"/>
      <c r="BC178" s="678"/>
      <c r="BD178" s="678"/>
      <c r="BE178" s="677"/>
      <c r="BF178" s="677"/>
      <c r="BG178" s="677"/>
      <c r="BH178" s="677"/>
      <c r="BI178" s="677"/>
      <c r="BJ178" s="678"/>
      <c r="BK178" s="678"/>
      <c r="BL178" s="677"/>
      <c r="BM178" s="677"/>
      <c r="BN178" s="677"/>
      <c r="BO178" s="677"/>
      <c r="BP178" s="677"/>
      <c r="BQ178" s="680"/>
      <c r="BR178" s="680"/>
      <c r="BS178" s="677"/>
      <c r="BT178" s="677"/>
      <c r="BU178" s="677"/>
      <c r="BV178" s="677"/>
      <c r="BW178" s="677"/>
      <c r="BX178" s="680"/>
      <c r="BY178" s="680"/>
      <c r="BZ178" s="677"/>
      <c r="CA178" s="677"/>
      <c r="CB178" s="677"/>
      <c r="CC178" s="677"/>
      <c r="CD178" s="677"/>
      <c r="CE178" s="680"/>
      <c r="CF178" s="680"/>
      <c r="CG178" s="677"/>
      <c r="CH178" s="677"/>
      <c r="CI178" s="677"/>
      <c r="CJ178" s="677"/>
      <c r="CK178" s="677"/>
      <c r="CL178" s="680"/>
      <c r="CM178" s="680"/>
    </row>
    <row r="179" spans="1:91" s="676" customFormat="1" hidden="1">
      <c r="A179" s="654">
        <f>'MTG RTG September 2019'!A167</f>
        <v>0</v>
      </c>
      <c r="B179" s="655"/>
      <c r="C179" s="656" t="str">
        <f>'MTG RTG September 2019'!C167</f>
        <v>FOX</v>
      </c>
      <c r="D179" s="657" t="str">
        <f>'MTG RTG September 2019'!D167</f>
        <v>Prime Time</v>
      </c>
      <c r="E179" s="658" t="str">
        <f>'MTG RTG September 2019'!E167</f>
        <v>Sa-Su</v>
      </c>
      <c r="F179" s="659" t="str">
        <f>'MTG RTG September 2019'!F167</f>
        <v>17:30-23:59</v>
      </c>
      <c r="G179" s="658" t="str">
        <f>'MTG RTG September 2019'!G167</f>
        <v>PT</v>
      </c>
      <c r="H179" s="660">
        <f ca="1">SUMIF('MTG RTG September 2019'!$H$3:$M$4,$AA$9,'MTG RTG September 2019'!$H167:$M167)</f>
        <v>0.2</v>
      </c>
      <c r="I179" s="661">
        <f t="shared" ca="1" si="47"/>
        <v>0</v>
      </c>
      <c r="J179" s="662">
        <f t="shared" ca="1" si="48"/>
        <v>0</v>
      </c>
      <c r="K179" s="663">
        <f t="shared" ca="1" si="62"/>
        <v>0</v>
      </c>
      <c r="L179" s="663">
        <f t="shared" ca="1" si="49"/>
        <v>0</v>
      </c>
      <c r="M179" s="665">
        <f t="shared" si="50"/>
        <v>0</v>
      </c>
      <c r="N179" s="665">
        <f t="shared" si="64"/>
        <v>0</v>
      </c>
      <c r="O179" s="665">
        <f t="shared" si="51"/>
        <v>0</v>
      </c>
      <c r="P179" s="665">
        <f t="shared" si="52"/>
        <v>0</v>
      </c>
      <c r="Q179" s="665"/>
      <c r="R179" s="665">
        <f t="shared" si="53"/>
        <v>0</v>
      </c>
      <c r="S179" s="665">
        <f t="shared" si="54"/>
        <v>0</v>
      </c>
      <c r="T179" s="666">
        <f t="shared" ca="1" si="63"/>
        <v>0</v>
      </c>
      <c r="U179" s="667">
        <f t="shared" ca="1" si="55"/>
        <v>0</v>
      </c>
      <c r="V179" s="667">
        <f t="shared" ca="1" si="56"/>
        <v>0</v>
      </c>
      <c r="W179" s="667">
        <f t="shared" ca="1" si="57"/>
        <v>0</v>
      </c>
      <c r="X179" s="667">
        <f t="shared" ca="1" si="58"/>
        <v>0</v>
      </c>
      <c r="Y179" s="667">
        <f t="shared" ca="1" si="59"/>
        <v>0</v>
      </c>
      <c r="Z179" s="667">
        <f t="shared" ca="1" si="60"/>
        <v>0</v>
      </c>
      <c r="AA179" s="668">
        <f t="shared" ca="1" si="61"/>
        <v>0</v>
      </c>
      <c r="AB179" s="669"/>
      <c r="AC179" s="679"/>
      <c r="AD179" s="677"/>
      <c r="AE179" s="677"/>
      <c r="AF179" s="677"/>
      <c r="AG179" s="677"/>
      <c r="AH179" s="678"/>
      <c r="AI179" s="678"/>
      <c r="AJ179" s="677"/>
      <c r="AK179" s="677"/>
      <c r="AL179" s="677"/>
      <c r="AM179" s="677"/>
      <c r="AN179" s="677"/>
      <c r="AO179" s="678"/>
      <c r="AP179" s="678"/>
      <c r="AQ179" s="677"/>
      <c r="AR179" s="677"/>
      <c r="AS179" s="677"/>
      <c r="AT179" s="677"/>
      <c r="AU179" s="677"/>
      <c r="AV179" s="678"/>
      <c r="AW179" s="678"/>
      <c r="AX179" s="677"/>
      <c r="AY179" s="677"/>
      <c r="AZ179" s="677"/>
      <c r="BA179" s="677"/>
      <c r="BB179" s="677"/>
      <c r="BC179" s="678"/>
      <c r="BD179" s="678"/>
      <c r="BE179" s="677"/>
      <c r="BF179" s="677"/>
      <c r="BG179" s="677"/>
      <c r="BH179" s="677"/>
      <c r="BI179" s="677"/>
      <c r="BJ179" s="678"/>
      <c r="BK179" s="678"/>
      <c r="BL179" s="677"/>
      <c r="BM179" s="677"/>
      <c r="BN179" s="677"/>
      <c r="BO179" s="677"/>
      <c r="BP179" s="677"/>
      <c r="BQ179" s="680"/>
      <c r="BR179" s="680"/>
      <c r="BS179" s="677"/>
      <c r="BT179" s="677"/>
      <c r="BU179" s="677"/>
      <c r="BV179" s="677"/>
      <c r="BW179" s="677"/>
      <c r="BX179" s="680"/>
      <c r="BY179" s="680"/>
      <c r="BZ179" s="677"/>
      <c r="CA179" s="677"/>
      <c r="CB179" s="677"/>
      <c r="CC179" s="677"/>
      <c r="CD179" s="677"/>
      <c r="CE179" s="680"/>
      <c r="CF179" s="680"/>
      <c r="CG179" s="677"/>
      <c r="CH179" s="677"/>
      <c r="CI179" s="677"/>
      <c r="CJ179" s="677"/>
      <c r="CK179" s="677"/>
      <c r="CL179" s="680"/>
      <c r="CM179" s="680"/>
    </row>
    <row r="180" spans="1:91" s="676" customFormat="1" hidden="1">
      <c r="A180" s="654">
        <f>'MTG RTG September 2019'!A168</f>
        <v>0</v>
      </c>
      <c r="B180" s="655"/>
      <c r="C180" s="656" t="str">
        <f>'MTG RTG September 2019'!C168</f>
        <v xml:space="preserve">National Geographic </v>
      </c>
      <c r="D180" s="657" t="str">
        <f>'MTG RTG September 2019'!D168</f>
        <v>Off Prime Time</v>
      </c>
      <c r="E180" s="658" t="str">
        <f>'MTG RTG September 2019'!E168</f>
        <v>Mo-Fr</v>
      </c>
      <c r="F180" s="659" t="str">
        <f>'MTG RTG September 2019'!F168</f>
        <v>24:00-17:29</v>
      </c>
      <c r="G180" s="658" t="str">
        <f>'MTG RTG September 2019'!G168</f>
        <v>NPT</v>
      </c>
      <c r="H180" s="660">
        <f ca="1">SUMIF('MTG RTG September 2019'!$H$3:$M$4,$AA$9,'MTG RTG September 2019'!$H168:$M168)</f>
        <v>0.2</v>
      </c>
      <c r="I180" s="661">
        <f t="shared" ca="1" si="47"/>
        <v>0</v>
      </c>
      <c r="J180" s="662">
        <f t="shared" ca="1" si="48"/>
        <v>0</v>
      </c>
      <c r="K180" s="663">
        <f t="shared" ca="1" si="62"/>
        <v>0</v>
      </c>
      <c r="L180" s="663">
        <f t="shared" ca="1" si="49"/>
        <v>0</v>
      </c>
      <c r="M180" s="665">
        <f t="shared" si="50"/>
        <v>0</v>
      </c>
      <c r="N180" s="665">
        <f t="shared" si="64"/>
        <v>0</v>
      </c>
      <c r="O180" s="665">
        <f t="shared" si="51"/>
        <v>0</v>
      </c>
      <c r="P180" s="665">
        <f t="shared" si="52"/>
        <v>0</v>
      </c>
      <c r="Q180" s="665"/>
      <c r="R180" s="665">
        <f t="shared" si="53"/>
        <v>0</v>
      </c>
      <c r="S180" s="665">
        <f t="shared" si="54"/>
        <v>0</v>
      </c>
      <c r="T180" s="666">
        <f t="shared" ca="1" si="63"/>
        <v>0</v>
      </c>
      <c r="U180" s="667">
        <f t="shared" ca="1" si="55"/>
        <v>0</v>
      </c>
      <c r="V180" s="667">
        <f t="shared" ca="1" si="56"/>
        <v>0</v>
      </c>
      <c r="W180" s="667">
        <f t="shared" ca="1" si="57"/>
        <v>0</v>
      </c>
      <c r="X180" s="667">
        <f t="shared" ca="1" si="58"/>
        <v>0</v>
      </c>
      <c r="Y180" s="667">
        <f t="shared" ca="1" si="59"/>
        <v>0</v>
      </c>
      <c r="Z180" s="667">
        <f t="shared" ca="1" si="60"/>
        <v>0</v>
      </c>
      <c r="AA180" s="668">
        <f t="shared" ca="1" si="61"/>
        <v>0</v>
      </c>
      <c r="AB180" s="669"/>
      <c r="AC180" s="679"/>
      <c r="AD180" s="677"/>
      <c r="AE180" s="677"/>
      <c r="AF180" s="677"/>
      <c r="AG180" s="677"/>
      <c r="AH180" s="678"/>
      <c r="AI180" s="678"/>
      <c r="AJ180" s="677"/>
      <c r="AK180" s="677"/>
      <c r="AL180" s="677"/>
      <c r="AM180" s="677"/>
      <c r="AN180" s="677"/>
      <c r="AO180" s="678"/>
      <c r="AP180" s="678"/>
      <c r="AQ180" s="677"/>
      <c r="AR180" s="677"/>
      <c r="AS180" s="677"/>
      <c r="AT180" s="677"/>
      <c r="AU180" s="677"/>
      <c r="AV180" s="678"/>
      <c r="AW180" s="678"/>
      <c r="AX180" s="677"/>
      <c r="AY180" s="677"/>
      <c r="AZ180" s="677"/>
      <c r="BA180" s="677"/>
      <c r="BB180" s="677"/>
      <c r="BC180" s="678"/>
      <c r="BD180" s="678"/>
      <c r="BE180" s="677"/>
      <c r="BF180" s="677"/>
      <c r="BG180" s="677"/>
      <c r="BH180" s="677"/>
      <c r="BI180" s="677"/>
      <c r="BJ180" s="678"/>
      <c r="BK180" s="678"/>
      <c r="BL180" s="677"/>
      <c r="BM180" s="677"/>
      <c r="BN180" s="677"/>
      <c r="BO180" s="677"/>
      <c r="BP180" s="677"/>
      <c r="BQ180" s="680"/>
      <c r="BR180" s="680"/>
      <c r="BS180" s="677"/>
      <c r="BT180" s="677"/>
      <c r="BU180" s="677"/>
      <c r="BV180" s="677"/>
      <c r="BW180" s="677"/>
      <c r="BX180" s="680"/>
      <c r="BY180" s="680"/>
      <c r="BZ180" s="677"/>
      <c r="CA180" s="677"/>
      <c r="CB180" s="677"/>
      <c r="CC180" s="677"/>
      <c r="CD180" s="677"/>
      <c r="CE180" s="680"/>
      <c r="CF180" s="680"/>
      <c r="CG180" s="677"/>
      <c r="CH180" s="677"/>
      <c r="CI180" s="677"/>
      <c r="CJ180" s="677"/>
      <c r="CK180" s="677"/>
      <c r="CL180" s="680"/>
      <c r="CM180" s="680"/>
    </row>
    <row r="181" spans="1:91" s="676" customFormat="1" hidden="1">
      <c r="A181" s="654">
        <f>'MTG RTG September 2019'!A169</f>
        <v>0</v>
      </c>
      <c r="B181" s="655"/>
      <c r="C181" s="656" t="str">
        <f>'MTG RTG September 2019'!C169</f>
        <v xml:space="preserve">National Geographic </v>
      </c>
      <c r="D181" s="657" t="str">
        <f>'MTG RTG September 2019'!D169</f>
        <v>Prime Time</v>
      </c>
      <c r="E181" s="658" t="str">
        <f>'MTG RTG September 2019'!E169</f>
        <v>Mo-Fr</v>
      </c>
      <c r="F181" s="659" t="str">
        <f>'MTG RTG September 2019'!F169</f>
        <v>17:30-23:59</v>
      </c>
      <c r="G181" s="658" t="str">
        <f>'MTG RTG September 2019'!G169</f>
        <v>PT</v>
      </c>
      <c r="H181" s="660">
        <f ca="1">SUMIF('MTG RTG September 2019'!$H$3:$M$4,$AA$9,'MTG RTG September 2019'!$H169:$M169)</f>
        <v>0.2</v>
      </c>
      <c r="I181" s="661">
        <f t="shared" ca="1" si="47"/>
        <v>0</v>
      </c>
      <c r="J181" s="662">
        <f t="shared" ca="1" si="48"/>
        <v>0</v>
      </c>
      <c r="K181" s="663">
        <f t="shared" ca="1" si="62"/>
        <v>0</v>
      </c>
      <c r="L181" s="663">
        <f t="shared" ca="1" si="49"/>
        <v>0</v>
      </c>
      <c r="M181" s="665">
        <f t="shared" si="50"/>
        <v>0</v>
      </c>
      <c r="N181" s="665">
        <f t="shared" si="64"/>
        <v>0</v>
      </c>
      <c r="O181" s="665">
        <f t="shared" si="51"/>
        <v>0</v>
      </c>
      <c r="P181" s="665">
        <f t="shared" si="52"/>
        <v>0</v>
      </c>
      <c r="Q181" s="665"/>
      <c r="R181" s="665">
        <f t="shared" si="53"/>
        <v>0</v>
      </c>
      <c r="S181" s="665">
        <f t="shared" si="54"/>
        <v>0</v>
      </c>
      <c r="T181" s="666">
        <f t="shared" ca="1" si="63"/>
        <v>0</v>
      </c>
      <c r="U181" s="667">
        <f t="shared" ca="1" si="55"/>
        <v>0</v>
      </c>
      <c r="V181" s="667">
        <f t="shared" ca="1" si="56"/>
        <v>0</v>
      </c>
      <c r="W181" s="667">
        <f t="shared" ca="1" si="57"/>
        <v>0</v>
      </c>
      <c r="X181" s="667">
        <f t="shared" ca="1" si="58"/>
        <v>0</v>
      </c>
      <c r="Y181" s="667">
        <f t="shared" ca="1" si="59"/>
        <v>0</v>
      </c>
      <c r="Z181" s="667">
        <f t="shared" ca="1" si="60"/>
        <v>0</v>
      </c>
      <c r="AA181" s="668">
        <f t="shared" ca="1" si="61"/>
        <v>0</v>
      </c>
      <c r="AB181" s="669"/>
      <c r="AC181" s="679"/>
      <c r="AD181" s="677"/>
      <c r="AE181" s="677"/>
      <c r="AF181" s="677"/>
      <c r="AG181" s="677"/>
      <c r="AH181" s="678"/>
      <c r="AI181" s="678"/>
      <c r="AJ181" s="677"/>
      <c r="AK181" s="677"/>
      <c r="AL181" s="677"/>
      <c r="AM181" s="677"/>
      <c r="AN181" s="677"/>
      <c r="AO181" s="678"/>
      <c r="AP181" s="678"/>
      <c r="AQ181" s="677"/>
      <c r="AR181" s="677"/>
      <c r="AS181" s="677"/>
      <c r="AT181" s="677"/>
      <c r="AU181" s="677"/>
      <c r="AV181" s="678"/>
      <c r="AW181" s="678"/>
      <c r="AX181" s="677"/>
      <c r="AY181" s="677"/>
      <c r="AZ181" s="677"/>
      <c r="BA181" s="677"/>
      <c r="BB181" s="677"/>
      <c r="BC181" s="678"/>
      <c r="BD181" s="678"/>
      <c r="BE181" s="677"/>
      <c r="BF181" s="677"/>
      <c r="BG181" s="677"/>
      <c r="BH181" s="677"/>
      <c r="BI181" s="677"/>
      <c r="BJ181" s="678"/>
      <c r="BK181" s="678"/>
      <c r="BL181" s="677"/>
      <c r="BM181" s="677"/>
      <c r="BN181" s="677"/>
      <c r="BO181" s="677"/>
      <c r="BP181" s="677"/>
      <c r="BQ181" s="680"/>
      <c r="BR181" s="680"/>
      <c r="BS181" s="677"/>
      <c r="BT181" s="677"/>
      <c r="BU181" s="677"/>
      <c r="BV181" s="677"/>
      <c r="BW181" s="677"/>
      <c r="BX181" s="680"/>
      <c r="BY181" s="680"/>
      <c r="BZ181" s="677"/>
      <c r="CA181" s="677"/>
      <c r="CB181" s="677"/>
      <c r="CC181" s="677"/>
      <c r="CD181" s="677"/>
      <c r="CE181" s="680"/>
      <c r="CF181" s="680"/>
      <c r="CG181" s="677"/>
      <c r="CH181" s="677"/>
      <c r="CI181" s="677"/>
      <c r="CJ181" s="677"/>
      <c r="CK181" s="677"/>
      <c r="CL181" s="680"/>
      <c r="CM181" s="680"/>
    </row>
    <row r="182" spans="1:91" s="676" customFormat="1" hidden="1">
      <c r="A182" s="654">
        <f>'MTG RTG September 2019'!A170</f>
        <v>0</v>
      </c>
      <c r="B182" s="655"/>
      <c r="C182" s="656" t="str">
        <f>'MTG RTG September 2019'!C170</f>
        <v xml:space="preserve">National Geographic </v>
      </c>
      <c r="D182" s="657" t="str">
        <f>'MTG RTG September 2019'!D170</f>
        <v>Prime Time</v>
      </c>
      <c r="E182" s="658" t="str">
        <f>'MTG RTG September 2019'!E170</f>
        <v>Mo-Fr</v>
      </c>
      <c r="F182" s="659" t="str">
        <f>'MTG RTG September 2019'!F170</f>
        <v>17:30-23:59</v>
      </c>
      <c r="G182" s="658" t="str">
        <f>'MTG RTG September 2019'!G170</f>
        <v>PT</v>
      </c>
      <c r="H182" s="660">
        <f ca="1">SUMIF('MTG RTG September 2019'!$H$3:$M$4,$AA$9,'MTG RTG September 2019'!$H170:$M170)</f>
        <v>0.2</v>
      </c>
      <c r="I182" s="661">
        <f t="shared" ca="1" si="47"/>
        <v>0</v>
      </c>
      <c r="J182" s="662">
        <f t="shared" ca="1" si="48"/>
        <v>0</v>
      </c>
      <c r="K182" s="663">
        <f t="shared" ref="K182:K213" ca="1" si="65">H182*N182*2</f>
        <v>0</v>
      </c>
      <c r="L182" s="663">
        <f t="shared" ca="1" si="49"/>
        <v>0</v>
      </c>
      <c r="M182" s="665">
        <f t="shared" si="50"/>
        <v>0</v>
      </c>
      <c r="N182" s="665">
        <f t="shared" si="64"/>
        <v>0</v>
      </c>
      <c r="O182" s="665">
        <f t="shared" si="51"/>
        <v>0</v>
      </c>
      <c r="P182" s="665">
        <f t="shared" si="52"/>
        <v>0</v>
      </c>
      <c r="Q182" s="665"/>
      <c r="R182" s="665">
        <f t="shared" si="53"/>
        <v>0</v>
      </c>
      <c r="S182" s="665">
        <f t="shared" si="54"/>
        <v>0</v>
      </c>
      <c r="T182" s="666">
        <f t="shared" ref="T182:T213" ca="1" si="66">$AA$12*$AA$11*H182</f>
        <v>0</v>
      </c>
      <c r="U182" s="667">
        <f t="shared" ca="1" si="55"/>
        <v>0</v>
      </c>
      <c r="V182" s="667">
        <f t="shared" ca="1" si="56"/>
        <v>0</v>
      </c>
      <c r="W182" s="667">
        <f t="shared" ca="1" si="57"/>
        <v>0</v>
      </c>
      <c r="X182" s="667">
        <f t="shared" ca="1" si="58"/>
        <v>0</v>
      </c>
      <c r="Y182" s="667">
        <f t="shared" ca="1" si="59"/>
        <v>0</v>
      </c>
      <c r="Z182" s="667">
        <f t="shared" ca="1" si="60"/>
        <v>0</v>
      </c>
      <c r="AA182" s="668">
        <f t="shared" ca="1" si="61"/>
        <v>0</v>
      </c>
      <c r="AB182" s="669"/>
      <c r="AC182" s="679"/>
      <c r="AD182" s="677"/>
      <c r="AE182" s="677"/>
      <c r="AF182" s="677"/>
      <c r="AG182" s="677"/>
      <c r="AH182" s="678"/>
      <c r="AI182" s="678"/>
      <c r="AJ182" s="677"/>
      <c r="AK182" s="677"/>
      <c r="AL182" s="677"/>
      <c r="AM182" s="677"/>
      <c r="AN182" s="677"/>
      <c r="AO182" s="678"/>
      <c r="AP182" s="678"/>
      <c r="AQ182" s="677"/>
      <c r="AR182" s="677"/>
      <c r="AS182" s="677"/>
      <c r="AT182" s="677"/>
      <c r="AU182" s="677"/>
      <c r="AV182" s="678"/>
      <c r="AW182" s="678"/>
      <c r="AX182" s="677"/>
      <c r="AY182" s="677"/>
      <c r="AZ182" s="677"/>
      <c r="BA182" s="677"/>
      <c r="BB182" s="677"/>
      <c r="BC182" s="678"/>
      <c r="BD182" s="678"/>
      <c r="BE182" s="677"/>
      <c r="BF182" s="677"/>
      <c r="BG182" s="677"/>
      <c r="BH182" s="677"/>
      <c r="BI182" s="677"/>
      <c r="BJ182" s="678"/>
      <c r="BK182" s="678"/>
      <c r="BL182" s="677"/>
      <c r="BM182" s="677"/>
      <c r="BN182" s="677"/>
      <c r="BO182" s="677"/>
      <c r="BP182" s="677"/>
      <c r="BQ182" s="680"/>
      <c r="BR182" s="680"/>
      <c r="BS182" s="677"/>
      <c r="BT182" s="677"/>
      <c r="BU182" s="677"/>
      <c r="BV182" s="677"/>
      <c r="BW182" s="677"/>
      <c r="BX182" s="680"/>
      <c r="BY182" s="680"/>
      <c r="BZ182" s="677"/>
      <c r="CA182" s="677"/>
      <c r="CB182" s="677"/>
      <c r="CC182" s="677"/>
      <c r="CD182" s="677"/>
      <c r="CE182" s="680"/>
      <c r="CF182" s="680"/>
      <c r="CG182" s="677"/>
      <c r="CH182" s="677"/>
      <c r="CI182" s="677"/>
      <c r="CJ182" s="677"/>
      <c r="CK182" s="677"/>
      <c r="CL182" s="680"/>
      <c r="CM182" s="680"/>
    </row>
    <row r="183" spans="1:91" s="676" customFormat="1" hidden="1">
      <c r="A183" s="654">
        <f>'MTG RTG September 2019'!A171</f>
        <v>0</v>
      </c>
      <c r="B183" s="655"/>
      <c r="C183" s="656" t="str">
        <f>'MTG RTG September 2019'!C171</f>
        <v xml:space="preserve">National Geographic </v>
      </c>
      <c r="D183" s="657" t="str">
        <f>'MTG RTG September 2019'!D171</f>
        <v>Off Prime Time</v>
      </c>
      <c r="E183" s="658" t="str">
        <f>'MTG RTG September 2019'!E171</f>
        <v>Sa-Su</v>
      </c>
      <c r="F183" s="659" t="str">
        <f>'MTG RTG September 2019'!F171</f>
        <v>24:00-17:29</v>
      </c>
      <c r="G183" s="658" t="str">
        <f>'MTG RTG September 2019'!G171</f>
        <v>NPT</v>
      </c>
      <c r="H183" s="660">
        <f ca="1">SUMIF('MTG RTG September 2019'!$H$3:$M$4,$AA$9,'MTG RTG September 2019'!$H171:$M171)</f>
        <v>0.30000000000000004</v>
      </c>
      <c r="I183" s="661">
        <f t="shared" ca="1" si="47"/>
        <v>0</v>
      </c>
      <c r="J183" s="662">
        <f t="shared" ca="1" si="48"/>
        <v>0</v>
      </c>
      <c r="K183" s="663">
        <f t="shared" ca="1" si="65"/>
        <v>0</v>
      </c>
      <c r="L183" s="663">
        <f t="shared" ca="1" si="49"/>
        <v>0</v>
      </c>
      <c r="M183" s="665">
        <f t="shared" si="50"/>
        <v>0</v>
      </c>
      <c r="N183" s="665">
        <f t="shared" si="64"/>
        <v>0</v>
      </c>
      <c r="O183" s="665">
        <f t="shared" si="51"/>
        <v>0</v>
      </c>
      <c r="P183" s="665">
        <f t="shared" si="52"/>
        <v>0</v>
      </c>
      <c r="Q183" s="665"/>
      <c r="R183" s="665">
        <f t="shared" si="53"/>
        <v>0</v>
      </c>
      <c r="S183" s="665">
        <f t="shared" si="54"/>
        <v>0</v>
      </c>
      <c r="T183" s="666">
        <f t="shared" ca="1" si="66"/>
        <v>0</v>
      </c>
      <c r="U183" s="667">
        <f t="shared" ca="1" si="55"/>
        <v>0</v>
      </c>
      <c r="V183" s="667">
        <f t="shared" ca="1" si="56"/>
        <v>0</v>
      </c>
      <c r="W183" s="667">
        <f t="shared" ca="1" si="57"/>
        <v>0</v>
      </c>
      <c r="X183" s="667">
        <f t="shared" ca="1" si="58"/>
        <v>0</v>
      </c>
      <c r="Y183" s="667">
        <f t="shared" ca="1" si="59"/>
        <v>0</v>
      </c>
      <c r="Z183" s="667">
        <f t="shared" ca="1" si="60"/>
        <v>0</v>
      </c>
      <c r="AA183" s="668">
        <f t="shared" ca="1" si="61"/>
        <v>0</v>
      </c>
      <c r="AB183" s="669"/>
      <c r="AC183" s="679"/>
      <c r="AD183" s="677"/>
      <c r="AE183" s="677"/>
      <c r="AF183" s="677"/>
      <c r="AG183" s="677"/>
      <c r="AH183" s="678"/>
      <c r="AI183" s="678"/>
      <c r="AJ183" s="677"/>
      <c r="AK183" s="677"/>
      <c r="AL183" s="677"/>
      <c r="AM183" s="677"/>
      <c r="AN183" s="677"/>
      <c r="AO183" s="678"/>
      <c r="AP183" s="678"/>
      <c r="AQ183" s="677"/>
      <c r="AR183" s="677"/>
      <c r="AS183" s="677"/>
      <c r="AT183" s="677"/>
      <c r="AU183" s="677"/>
      <c r="AV183" s="678"/>
      <c r="AW183" s="678"/>
      <c r="AX183" s="677"/>
      <c r="AY183" s="677"/>
      <c r="AZ183" s="677"/>
      <c r="BA183" s="677"/>
      <c r="BB183" s="677"/>
      <c r="BC183" s="678"/>
      <c r="BD183" s="678"/>
      <c r="BE183" s="677"/>
      <c r="BF183" s="677"/>
      <c r="BG183" s="677"/>
      <c r="BH183" s="677"/>
      <c r="BI183" s="677"/>
      <c r="BJ183" s="678"/>
      <c r="BK183" s="678"/>
      <c r="BL183" s="677"/>
      <c r="BM183" s="677"/>
      <c r="BN183" s="677"/>
      <c r="BO183" s="677"/>
      <c r="BP183" s="677"/>
      <c r="BQ183" s="680"/>
      <c r="BR183" s="680"/>
      <c r="BS183" s="677"/>
      <c r="BT183" s="677"/>
      <c r="BU183" s="677"/>
      <c r="BV183" s="677"/>
      <c r="BW183" s="677"/>
      <c r="BX183" s="680"/>
      <c r="BY183" s="680"/>
      <c r="BZ183" s="677"/>
      <c r="CA183" s="677"/>
      <c r="CB183" s="677"/>
      <c r="CC183" s="677"/>
      <c r="CD183" s="677"/>
      <c r="CE183" s="680"/>
      <c r="CF183" s="680"/>
      <c r="CG183" s="677"/>
      <c r="CH183" s="677"/>
      <c r="CI183" s="677"/>
      <c r="CJ183" s="677"/>
      <c r="CK183" s="677"/>
      <c r="CL183" s="680"/>
      <c r="CM183" s="680"/>
    </row>
    <row r="184" spans="1:91" s="676" customFormat="1" hidden="1">
      <c r="A184" s="654">
        <f>'MTG RTG September 2019'!A172</f>
        <v>0</v>
      </c>
      <c r="B184" s="655"/>
      <c r="C184" s="656" t="str">
        <f>'MTG RTG September 2019'!C172</f>
        <v xml:space="preserve">National Geographic </v>
      </c>
      <c r="D184" s="657" t="str">
        <f>'MTG RTG September 2019'!D172</f>
        <v>Off Prime Time</v>
      </c>
      <c r="E184" s="658" t="str">
        <f>'MTG RTG September 2019'!E172</f>
        <v>Sa-Su</v>
      </c>
      <c r="F184" s="659" t="str">
        <f>'MTG RTG September 2019'!F172</f>
        <v>24:00-17:29</v>
      </c>
      <c r="G184" s="658" t="str">
        <f>'MTG RTG September 2019'!G172</f>
        <v>NPT</v>
      </c>
      <c r="H184" s="660">
        <f ca="1">SUMIF('MTG RTG September 2019'!$H$3:$M$4,$AA$9,'MTG RTG September 2019'!$H172:$M172)</f>
        <v>0.30000000000000004</v>
      </c>
      <c r="I184" s="661">
        <f t="shared" ca="1" si="47"/>
        <v>0</v>
      </c>
      <c r="J184" s="662">
        <f t="shared" ca="1" si="48"/>
        <v>0</v>
      </c>
      <c r="K184" s="663">
        <f t="shared" ca="1" si="65"/>
        <v>0</v>
      </c>
      <c r="L184" s="663">
        <f t="shared" ca="1" si="49"/>
        <v>0</v>
      </c>
      <c r="M184" s="665">
        <f t="shared" si="50"/>
        <v>0</v>
      </c>
      <c r="N184" s="665">
        <f t="shared" si="64"/>
        <v>0</v>
      </c>
      <c r="O184" s="665">
        <f t="shared" si="51"/>
        <v>0</v>
      </c>
      <c r="P184" s="665">
        <f t="shared" si="52"/>
        <v>0</v>
      </c>
      <c r="Q184" s="665"/>
      <c r="R184" s="665">
        <f t="shared" si="53"/>
        <v>0</v>
      </c>
      <c r="S184" s="665">
        <f t="shared" si="54"/>
        <v>0</v>
      </c>
      <c r="T184" s="666">
        <f t="shared" ca="1" si="66"/>
        <v>0</v>
      </c>
      <c r="U184" s="667">
        <f t="shared" ca="1" si="55"/>
        <v>0</v>
      </c>
      <c r="V184" s="667">
        <f t="shared" ca="1" si="56"/>
        <v>0</v>
      </c>
      <c r="W184" s="667">
        <f t="shared" ca="1" si="57"/>
        <v>0</v>
      </c>
      <c r="X184" s="667">
        <f t="shared" ca="1" si="58"/>
        <v>0</v>
      </c>
      <c r="Y184" s="667">
        <f t="shared" ca="1" si="59"/>
        <v>0</v>
      </c>
      <c r="Z184" s="667">
        <f t="shared" ca="1" si="60"/>
        <v>0</v>
      </c>
      <c r="AA184" s="668">
        <f t="shared" ca="1" si="61"/>
        <v>0</v>
      </c>
      <c r="AB184" s="669"/>
      <c r="AC184" s="679"/>
      <c r="AD184" s="677"/>
      <c r="AE184" s="677"/>
      <c r="AF184" s="677"/>
      <c r="AG184" s="677"/>
      <c r="AH184" s="678"/>
      <c r="AI184" s="678"/>
      <c r="AJ184" s="677"/>
      <c r="AK184" s="677"/>
      <c r="AL184" s="677"/>
      <c r="AM184" s="677"/>
      <c r="AN184" s="677"/>
      <c r="AO184" s="678"/>
      <c r="AP184" s="678"/>
      <c r="AQ184" s="677"/>
      <c r="AR184" s="677"/>
      <c r="AS184" s="677"/>
      <c r="AT184" s="677"/>
      <c r="AU184" s="677"/>
      <c r="AV184" s="678"/>
      <c r="AW184" s="678"/>
      <c r="AX184" s="677"/>
      <c r="AY184" s="677"/>
      <c r="AZ184" s="677"/>
      <c r="BA184" s="677"/>
      <c r="BB184" s="677"/>
      <c r="BC184" s="678"/>
      <c r="BD184" s="678"/>
      <c r="BE184" s="677"/>
      <c r="BF184" s="677"/>
      <c r="BG184" s="677"/>
      <c r="BH184" s="677"/>
      <c r="BI184" s="677"/>
      <c r="BJ184" s="678"/>
      <c r="BK184" s="678"/>
      <c r="BL184" s="677"/>
      <c r="BM184" s="677"/>
      <c r="BN184" s="677"/>
      <c r="BO184" s="677"/>
      <c r="BP184" s="677"/>
      <c r="BQ184" s="680"/>
      <c r="BR184" s="680"/>
      <c r="BS184" s="677"/>
      <c r="BT184" s="677"/>
      <c r="BU184" s="677"/>
      <c r="BV184" s="677"/>
      <c r="BW184" s="677"/>
      <c r="BX184" s="680"/>
      <c r="BY184" s="680"/>
      <c r="BZ184" s="677"/>
      <c r="CA184" s="677"/>
      <c r="CB184" s="677"/>
      <c r="CC184" s="677"/>
      <c r="CD184" s="677"/>
      <c r="CE184" s="680"/>
      <c r="CF184" s="680"/>
      <c r="CG184" s="677"/>
      <c r="CH184" s="677"/>
      <c r="CI184" s="677"/>
      <c r="CJ184" s="677"/>
      <c r="CK184" s="677"/>
      <c r="CL184" s="680"/>
      <c r="CM184" s="680"/>
    </row>
    <row r="185" spans="1:91" s="676" customFormat="1" hidden="1">
      <c r="A185" s="654">
        <f>'MTG RTG September 2019'!A173</f>
        <v>0</v>
      </c>
      <c r="B185" s="655"/>
      <c r="C185" s="656" t="str">
        <f>'MTG RTG September 2019'!C173</f>
        <v xml:space="preserve">National Geographic </v>
      </c>
      <c r="D185" s="657" t="str">
        <f>'MTG RTG September 2019'!D173</f>
        <v>Prime Time</v>
      </c>
      <c r="E185" s="658" t="str">
        <f>'MTG RTG September 2019'!E173</f>
        <v>Sa-Su</v>
      </c>
      <c r="F185" s="659" t="str">
        <f>'MTG RTG September 2019'!F173</f>
        <v>17:30-23:59</v>
      </c>
      <c r="G185" s="658" t="str">
        <f>'MTG RTG September 2019'!G173</f>
        <v>PT</v>
      </c>
      <c r="H185" s="660">
        <f ca="1">SUMIF('MTG RTG September 2019'!$H$3:$M$4,$AA$9,'MTG RTG September 2019'!$H173:$M173)</f>
        <v>0.30000000000000004</v>
      </c>
      <c r="I185" s="661">
        <f t="shared" ca="1" si="47"/>
        <v>0</v>
      </c>
      <c r="J185" s="662">
        <f t="shared" ca="1" si="48"/>
        <v>0</v>
      </c>
      <c r="K185" s="663">
        <f t="shared" ca="1" si="65"/>
        <v>0</v>
      </c>
      <c r="L185" s="663">
        <f t="shared" ca="1" si="49"/>
        <v>0</v>
      </c>
      <c r="M185" s="665">
        <f t="shared" si="50"/>
        <v>0</v>
      </c>
      <c r="N185" s="665">
        <f t="shared" si="64"/>
        <v>0</v>
      </c>
      <c r="O185" s="665">
        <f t="shared" si="51"/>
        <v>0</v>
      </c>
      <c r="P185" s="665">
        <f t="shared" si="52"/>
        <v>0</v>
      </c>
      <c r="Q185" s="665"/>
      <c r="R185" s="665">
        <f t="shared" si="53"/>
        <v>0</v>
      </c>
      <c r="S185" s="665">
        <f t="shared" si="54"/>
        <v>0</v>
      </c>
      <c r="T185" s="666">
        <f t="shared" ca="1" si="66"/>
        <v>0</v>
      </c>
      <c r="U185" s="667">
        <f t="shared" ca="1" si="55"/>
        <v>0</v>
      </c>
      <c r="V185" s="667">
        <f t="shared" ca="1" si="56"/>
        <v>0</v>
      </c>
      <c r="W185" s="667">
        <f t="shared" ca="1" si="57"/>
        <v>0</v>
      </c>
      <c r="X185" s="667">
        <f t="shared" ca="1" si="58"/>
        <v>0</v>
      </c>
      <c r="Y185" s="667">
        <f t="shared" ca="1" si="59"/>
        <v>0</v>
      </c>
      <c r="Z185" s="667">
        <f t="shared" ca="1" si="60"/>
        <v>0</v>
      </c>
      <c r="AA185" s="668">
        <f t="shared" ca="1" si="61"/>
        <v>0</v>
      </c>
      <c r="AB185" s="669"/>
      <c r="AC185" s="679"/>
      <c r="AD185" s="677"/>
      <c r="AE185" s="677"/>
      <c r="AF185" s="677"/>
      <c r="AG185" s="677"/>
      <c r="AH185" s="678"/>
      <c r="AI185" s="678"/>
      <c r="AJ185" s="677"/>
      <c r="AK185" s="677"/>
      <c r="AL185" s="677"/>
      <c r="AM185" s="677"/>
      <c r="AN185" s="677"/>
      <c r="AO185" s="678"/>
      <c r="AP185" s="678"/>
      <c r="AQ185" s="677"/>
      <c r="AR185" s="677"/>
      <c r="AS185" s="677"/>
      <c r="AT185" s="677"/>
      <c r="AU185" s="677"/>
      <c r="AV185" s="678"/>
      <c r="AW185" s="678"/>
      <c r="AX185" s="677"/>
      <c r="AY185" s="677"/>
      <c r="AZ185" s="677"/>
      <c r="BA185" s="677"/>
      <c r="BB185" s="677"/>
      <c r="BC185" s="678"/>
      <c r="BD185" s="678"/>
      <c r="BE185" s="677"/>
      <c r="BF185" s="677"/>
      <c r="BG185" s="677"/>
      <c r="BH185" s="677"/>
      <c r="BI185" s="677"/>
      <c r="BJ185" s="678"/>
      <c r="BK185" s="678"/>
      <c r="BL185" s="677"/>
      <c r="BM185" s="677"/>
      <c r="BN185" s="677"/>
      <c r="BO185" s="677"/>
      <c r="BP185" s="677"/>
      <c r="BQ185" s="680"/>
      <c r="BR185" s="680"/>
      <c r="BS185" s="677"/>
      <c r="BT185" s="677"/>
      <c r="BU185" s="677"/>
      <c r="BV185" s="677"/>
      <c r="BW185" s="677"/>
      <c r="BX185" s="680"/>
      <c r="BY185" s="680"/>
      <c r="BZ185" s="677"/>
      <c r="CA185" s="677"/>
      <c r="CB185" s="677"/>
      <c r="CC185" s="677"/>
      <c r="CD185" s="677"/>
      <c r="CE185" s="680"/>
      <c r="CF185" s="680"/>
      <c r="CG185" s="677"/>
      <c r="CH185" s="677"/>
      <c r="CI185" s="677"/>
      <c r="CJ185" s="677"/>
      <c r="CK185" s="677"/>
      <c r="CL185" s="680"/>
      <c r="CM185" s="680"/>
    </row>
    <row r="186" spans="1:91" s="676" customFormat="1" hidden="1">
      <c r="A186" s="654">
        <f>'MTG RTG September 2019'!A174</f>
        <v>0</v>
      </c>
      <c r="B186" s="655"/>
      <c r="C186" s="656" t="str">
        <f>'MTG RTG September 2019'!C174</f>
        <v xml:space="preserve">National Geographic </v>
      </c>
      <c r="D186" s="657" t="str">
        <f>'MTG RTG September 2019'!D174</f>
        <v>Prime Time</v>
      </c>
      <c r="E186" s="658" t="str">
        <f>'MTG RTG September 2019'!E174</f>
        <v>Sa-Su</v>
      </c>
      <c r="F186" s="659" t="str">
        <f>'MTG RTG September 2019'!F174</f>
        <v>17:30-23:59</v>
      </c>
      <c r="G186" s="658" t="str">
        <f>'MTG RTG September 2019'!G174</f>
        <v>PT</v>
      </c>
      <c r="H186" s="660">
        <f ca="1">SUMIF('MTG RTG September 2019'!$H$3:$M$4,$AA$9,'MTG RTG September 2019'!$H174:$M174)</f>
        <v>0.30000000000000004</v>
      </c>
      <c r="I186" s="661">
        <f t="shared" ca="1" si="47"/>
        <v>0</v>
      </c>
      <c r="J186" s="662">
        <f t="shared" ca="1" si="48"/>
        <v>0</v>
      </c>
      <c r="K186" s="663">
        <f t="shared" ca="1" si="65"/>
        <v>0</v>
      </c>
      <c r="L186" s="663">
        <f t="shared" ca="1" si="49"/>
        <v>0</v>
      </c>
      <c r="M186" s="665">
        <f t="shared" si="50"/>
        <v>0</v>
      </c>
      <c r="N186" s="665">
        <f t="shared" si="64"/>
        <v>0</v>
      </c>
      <c r="O186" s="665">
        <f t="shared" si="51"/>
        <v>0</v>
      </c>
      <c r="P186" s="665">
        <f t="shared" si="52"/>
        <v>0</v>
      </c>
      <c r="Q186" s="665"/>
      <c r="R186" s="665">
        <f t="shared" si="53"/>
        <v>0</v>
      </c>
      <c r="S186" s="665">
        <f t="shared" si="54"/>
        <v>0</v>
      </c>
      <c r="T186" s="666">
        <f t="shared" ca="1" si="66"/>
        <v>0</v>
      </c>
      <c r="U186" s="667">
        <f t="shared" ca="1" si="55"/>
        <v>0</v>
      </c>
      <c r="V186" s="667">
        <f t="shared" ca="1" si="56"/>
        <v>0</v>
      </c>
      <c r="W186" s="667">
        <f t="shared" ca="1" si="57"/>
        <v>0</v>
      </c>
      <c r="X186" s="667">
        <f t="shared" ca="1" si="58"/>
        <v>0</v>
      </c>
      <c r="Y186" s="667">
        <f t="shared" ca="1" si="59"/>
        <v>0</v>
      </c>
      <c r="Z186" s="667">
        <f t="shared" ca="1" si="60"/>
        <v>0</v>
      </c>
      <c r="AA186" s="668">
        <f t="shared" ca="1" si="61"/>
        <v>0</v>
      </c>
      <c r="AB186" s="669"/>
      <c r="AC186" s="679"/>
      <c r="AD186" s="677"/>
      <c r="AE186" s="677"/>
      <c r="AF186" s="677"/>
      <c r="AG186" s="677"/>
      <c r="AH186" s="678"/>
      <c r="AI186" s="678"/>
      <c r="AJ186" s="677"/>
      <c r="AK186" s="677"/>
      <c r="AL186" s="677"/>
      <c r="AM186" s="677"/>
      <c r="AN186" s="677"/>
      <c r="AO186" s="678"/>
      <c r="AP186" s="678"/>
      <c r="AQ186" s="677"/>
      <c r="AR186" s="677"/>
      <c r="AS186" s="677"/>
      <c r="AT186" s="677"/>
      <c r="AU186" s="677"/>
      <c r="AV186" s="678"/>
      <c r="AW186" s="678"/>
      <c r="AX186" s="677"/>
      <c r="AY186" s="677"/>
      <c r="AZ186" s="677"/>
      <c r="BA186" s="677"/>
      <c r="BB186" s="677"/>
      <c r="BC186" s="678"/>
      <c r="BD186" s="678"/>
      <c r="BE186" s="677"/>
      <c r="BF186" s="677"/>
      <c r="BG186" s="677"/>
      <c r="BH186" s="677"/>
      <c r="BI186" s="677"/>
      <c r="BJ186" s="678"/>
      <c r="BK186" s="678"/>
      <c r="BL186" s="677"/>
      <c r="BM186" s="677"/>
      <c r="BN186" s="677"/>
      <c r="BO186" s="677"/>
      <c r="BP186" s="677"/>
      <c r="BQ186" s="680"/>
      <c r="BR186" s="680"/>
      <c r="BS186" s="677"/>
      <c r="BT186" s="677"/>
      <c r="BU186" s="677"/>
      <c r="BV186" s="677"/>
      <c r="BW186" s="677"/>
      <c r="BX186" s="680"/>
      <c r="BY186" s="680"/>
      <c r="BZ186" s="677"/>
      <c r="CA186" s="677"/>
      <c r="CB186" s="677"/>
      <c r="CC186" s="677"/>
      <c r="CD186" s="677"/>
      <c r="CE186" s="680"/>
      <c r="CF186" s="680"/>
      <c r="CG186" s="677"/>
      <c r="CH186" s="677"/>
      <c r="CI186" s="677"/>
      <c r="CJ186" s="677"/>
      <c r="CK186" s="677"/>
      <c r="CL186" s="680"/>
      <c r="CM186" s="680"/>
    </row>
    <row r="187" spans="1:91" s="676" customFormat="1" hidden="1">
      <c r="A187" s="654">
        <f>'MTG RTG September 2019'!A175</f>
        <v>0</v>
      </c>
      <c r="B187" s="655"/>
      <c r="C187" s="656" t="str">
        <f>'MTG RTG September 2019'!C175</f>
        <v>Nat Geo Wild</v>
      </c>
      <c r="D187" s="657" t="str">
        <f>'MTG RTG September 2019'!D175</f>
        <v>Off Prime Time</v>
      </c>
      <c r="E187" s="658" t="str">
        <f>'MTG RTG September 2019'!E175</f>
        <v>Mo-Fr</v>
      </c>
      <c r="F187" s="659" t="str">
        <f>'MTG RTG September 2019'!F175</f>
        <v>24:00-17:29</v>
      </c>
      <c r="G187" s="658" t="str">
        <f>'MTG RTG September 2019'!G175</f>
        <v>NPT</v>
      </c>
      <c r="H187" s="660">
        <f ca="1">SUMIF('MTG RTG September 2019'!$H$3:$M$4,$AA$9,'MTG RTG September 2019'!$H175:$M175)</f>
        <v>0.1</v>
      </c>
      <c r="I187" s="661">
        <f t="shared" ca="1" si="47"/>
        <v>0</v>
      </c>
      <c r="J187" s="662">
        <f t="shared" ca="1" si="48"/>
        <v>0</v>
      </c>
      <c r="K187" s="663">
        <f t="shared" ca="1" si="65"/>
        <v>0</v>
      </c>
      <c r="L187" s="663">
        <f t="shared" ca="1" si="49"/>
        <v>0</v>
      </c>
      <c r="M187" s="665">
        <f t="shared" si="50"/>
        <v>0</v>
      </c>
      <c r="N187" s="665">
        <f t="shared" si="64"/>
        <v>0</v>
      </c>
      <c r="O187" s="665">
        <f t="shared" si="51"/>
        <v>0</v>
      </c>
      <c r="P187" s="665">
        <f t="shared" si="52"/>
        <v>0</v>
      </c>
      <c r="Q187" s="665"/>
      <c r="R187" s="665">
        <f t="shared" si="53"/>
        <v>0</v>
      </c>
      <c r="S187" s="665">
        <f t="shared" si="54"/>
        <v>0</v>
      </c>
      <c r="T187" s="666">
        <f t="shared" ca="1" si="66"/>
        <v>0</v>
      </c>
      <c r="U187" s="667">
        <f t="shared" ca="1" si="55"/>
        <v>0</v>
      </c>
      <c r="V187" s="667">
        <f t="shared" ca="1" si="56"/>
        <v>0</v>
      </c>
      <c r="W187" s="667">
        <f t="shared" ca="1" si="57"/>
        <v>0</v>
      </c>
      <c r="X187" s="667">
        <f t="shared" ca="1" si="58"/>
        <v>0</v>
      </c>
      <c r="Y187" s="667">
        <f t="shared" ca="1" si="59"/>
        <v>0</v>
      </c>
      <c r="Z187" s="667">
        <f t="shared" ca="1" si="60"/>
        <v>0</v>
      </c>
      <c r="AA187" s="668">
        <f t="shared" ca="1" si="61"/>
        <v>0</v>
      </c>
      <c r="AB187" s="669"/>
      <c r="AC187" s="679"/>
      <c r="AD187" s="677"/>
      <c r="AE187" s="677"/>
      <c r="AF187" s="677"/>
      <c r="AG187" s="677"/>
      <c r="AH187" s="678"/>
      <c r="AI187" s="678"/>
      <c r="AJ187" s="677"/>
      <c r="AK187" s="677"/>
      <c r="AL187" s="677"/>
      <c r="AM187" s="677"/>
      <c r="AN187" s="677"/>
      <c r="AO187" s="678"/>
      <c r="AP187" s="678"/>
      <c r="AQ187" s="677"/>
      <c r="AR187" s="677"/>
      <c r="AS187" s="677"/>
      <c r="AT187" s="677"/>
      <c r="AU187" s="677"/>
      <c r="AV187" s="678"/>
      <c r="AW187" s="678"/>
      <c r="AX187" s="677"/>
      <c r="AY187" s="677"/>
      <c r="AZ187" s="677"/>
      <c r="BA187" s="677"/>
      <c r="BB187" s="677"/>
      <c r="BC187" s="678"/>
      <c r="BD187" s="678"/>
      <c r="BE187" s="677"/>
      <c r="BF187" s="677"/>
      <c r="BG187" s="677"/>
      <c r="BH187" s="677"/>
      <c r="BI187" s="677"/>
      <c r="BJ187" s="678"/>
      <c r="BK187" s="678"/>
      <c r="BL187" s="677"/>
      <c r="BM187" s="677"/>
      <c r="BN187" s="677"/>
      <c r="BO187" s="677"/>
      <c r="BP187" s="677"/>
      <c r="BQ187" s="680"/>
      <c r="BR187" s="680"/>
      <c r="BS187" s="677"/>
      <c r="BT187" s="677"/>
      <c r="BU187" s="677"/>
      <c r="BV187" s="677"/>
      <c r="BW187" s="677"/>
      <c r="BX187" s="680"/>
      <c r="BY187" s="680"/>
      <c r="BZ187" s="677"/>
      <c r="CA187" s="677"/>
      <c r="CB187" s="677"/>
      <c r="CC187" s="677"/>
      <c r="CD187" s="677"/>
      <c r="CE187" s="680"/>
      <c r="CF187" s="680"/>
      <c r="CG187" s="677"/>
      <c r="CH187" s="677"/>
      <c r="CI187" s="677"/>
      <c r="CJ187" s="677"/>
      <c r="CK187" s="677"/>
      <c r="CL187" s="680"/>
      <c r="CM187" s="680"/>
    </row>
    <row r="188" spans="1:91" s="676" customFormat="1" hidden="1">
      <c r="A188" s="654">
        <f>'MTG RTG September 2019'!A176</f>
        <v>0</v>
      </c>
      <c r="B188" s="655"/>
      <c r="C188" s="656" t="str">
        <f>'MTG RTG September 2019'!C176</f>
        <v>Nat Geo Wild</v>
      </c>
      <c r="D188" s="657" t="str">
        <f>'MTG RTG September 2019'!D176</f>
        <v>Prime Time</v>
      </c>
      <c r="E188" s="658" t="str">
        <f>'MTG RTG September 2019'!E176</f>
        <v>Mo-Fr</v>
      </c>
      <c r="F188" s="659" t="str">
        <f>'MTG RTG September 2019'!F176</f>
        <v>17:30-23:59</v>
      </c>
      <c r="G188" s="658" t="str">
        <f>'MTG RTG September 2019'!G176</f>
        <v>PT</v>
      </c>
      <c r="H188" s="660">
        <f ca="1">SUMIF('MTG RTG September 2019'!$H$3:$M$4,$AA$9,'MTG RTG September 2019'!$H176:$M176)</f>
        <v>0.1</v>
      </c>
      <c r="I188" s="661">
        <f t="shared" ca="1" si="47"/>
        <v>0</v>
      </c>
      <c r="J188" s="662">
        <f t="shared" ca="1" si="48"/>
        <v>0</v>
      </c>
      <c r="K188" s="663">
        <f t="shared" ca="1" si="65"/>
        <v>0</v>
      </c>
      <c r="L188" s="663">
        <f t="shared" ca="1" si="49"/>
        <v>0</v>
      </c>
      <c r="M188" s="665">
        <f t="shared" si="50"/>
        <v>0</v>
      </c>
      <c r="N188" s="665">
        <f t="shared" si="64"/>
        <v>0</v>
      </c>
      <c r="O188" s="665">
        <f t="shared" si="51"/>
        <v>0</v>
      </c>
      <c r="P188" s="665">
        <f t="shared" si="52"/>
        <v>0</v>
      </c>
      <c r="Q188" s="665"/>
      <c r="R188" s="665">
        <f t="shared" si="53"/>
        <v>0</v>
      </c>
      <c r="S188" s="665">
        <f t="shared" si="54"/>
        <v>0</v>
      </c>
      <c r="T188" s="666">
        <f t="shared" ca="1" si="66"/>
        <v>0</v>
      </c>
      <c r="U188" s="667">
        <f t="shared" ca="1" si="55"/>
        <v>0</v>
      </c>
      <c r="V188" s="667">
        <f t="shared" ca="1" si="56"/>
        <v>0</v>
      </c>
      <c r="W188" s="667">
        <f t="shared" ca="1" si="57"/>
        <v>0</v>
      </c>
      <c r="X188" s="667">
        <f t="shared" ca="1" si="58"/>
        <v>0</v>
      </c>
      <c r="Y188" s="667">
        <f t="shared" ca="1" si="59"/>
        <v>0</v>
      </c>
      <c r="Z188" s="667">
        <f t="shared" ca="1" si="60"/>
        <v>0</v>
      </c>
      <c r="AA188" s="668">
        <f t="shared" ca="1" si="61"/>
        <v>0</v>
      </c>
      <c r="AB188" s="669"/>
      <c r="AC188" s="679"/>
      <c r="AD188" s="677"/>
      <c r="AE188" s="677"/>
      <c r="AF188" s="677"/>
      <c r="AG188" s="677"/>
      <c r="AH188" s="678"/>
      <c r="AI188" s="678"/>
      <c r="AJ188" s="677"/>
      <c r="AK188" s="677"/>
      <c r="AL188" s="677"/>
      <c r="AM188" s="677"/>
      <c r="AN188" s="677"/>
      <c r="AO188" s="678"/>
      <c r="AP188" s="678"/>
      <c r="AQ188" s="677"/>
      <c r="AR188" s="677"/>
      <c r="AS188" s="677"/>
      <c r="AT188" s="677"/>
      <c r="AU188" s="677"/>
      <c r="AV188" s="678"/>
      <c r="AW188" s="678"/>
      <c r="AX188" s="677"/>
      <c r="AY188" s="677"/>
      <c r="AZ188" s="677"/>
      <c r="BA188" s="677"/>
      <c r="BB188" s="677"/>
      <c r="BC188" s="678"/>
      <c r="BD188" s="678"/>
      <c r="BE188" s="677"/>
      <c r="BF188" s="677"/>
      <c r="BG188" s="677"/>
      <c r="BH188" s="677"/>
      <c r="BI188" s="677"/>
      <c r="BJ188" s="678"/>
      <c r="BK188" s="678"/>
      <c r="BL188" s="677"/>
      <c r="BM188" s="677"/>
      <c r="BN188" s="677"/>
      <c r="BO188" s="677"/>
      <c r="BP188" s="677"/>
      <c r="BQ188" s="680"/>
      <c r="BR188" s="680"/>
      <c r="BS188" s="677"/>
      <c r="BT188" s="677"/>
      <c r="BU188" s="677"/>
      <c r="BV188" s="677"/>
      <c r="BW188" s="677"/>
      <c r="BX188" s="680"/>
      <c r="BY188" s="680"/>
      <c r="BZ188" s="677"/>
      <c r="CA188" s="677"/>
      <c r="CB188" s="677"/>
      <c r="CC188" s="677"/>
      <c r="CD188" s="677"/>
      <c r="CE188" s="680"/>
      <c r="CF188" s="680"/>
      <c r="CG188" s="677"/>
      <c r="CH188" s="677"/>
      <c r="CI188" s="677"/>
      <c r="CJ188" s="677"/>
      <c r="CK188" s="677"/>
      <c r="CL188" s="680"/>
      <c r="CM188" s="680"/>
    </row>
    <row r="189" spans="1:91" s="676" customFormat="1" hidden="1">
      <c r="A189" s="654">
        <f>'MTG RTG September 2019'!A177</f>
        <v>0</v>
      </c>
      <c r="B189" s="655"/>
      <c r="C189" s="656" t="str">
        <f>'MTG RTG September 2019'!C177</f>
        <v>Nat Geo Wild</v>
      </c>
      <c r="D189" s="657" t="str">
        <f>'MTG RTG September 2019'!D177</f>
        <v>Prime Time</v>
      </c>
      <c r="E189" s="658" t="str">
        <f>'MTG RTG September 2019'!E177</f>
        <v>Mo-Fr</v>
      </c>
      <c r="F189" s="659" t="str">
        <f>'MTG RTG September 2019'!F177</f>
        <v>17:30-23:59</v>
      </c>
      <c r="G189" s="658" t="str">
        <f>'MTG RTG September 2019'!G177</f>
        <v>PT</v>
      </c>
      <c r="H189" s="660">
        <f ca="1">SUMIF('MTG RTG September 2019'!$H$3:$M$4,$AA$9,'MTG RTG September 2019'!$H177:$M177)</f>
        <v>0.1</v>
      </c>
      <c r="I189" s="661">
        <f t="shared" ca="1" si="47"/>
        <v>0</v>
      </c>
      <c r="J189" s="662">
        <f t="shared" ca="1" si="48"/>
        <v>0</v>
      </c>
      <c r="K189" s="663">
        <f t="shared" ca="1" si="65"/>
        <v>0</v>
      </c>
      <c r="L189" s="663">
        <f t="shared" ca="1" si="49"/>
        <v>0</v>
      </c>
      <c r="M189" s="665">
        <f t="shared" si="50"/>
        <v>0</v>
      </c>
      <c r="N189" s="665">
        <f t="shared" si="64"/>
        <v>0</v>
      </c>
      <c r="O189" s="665">
        <f t="shared" si="51"/>
        <v>0</v>
      </c>
      <c r="P189" s="665">
        <f t="shared" si="52"/>
        <v>0</v>
      </c>
      <c r="Q189" s="665"/>
      <c r="R189" s="665">
        <f t="shared" si="53"/>
        <v>0</v>
      </c>
      <c r="S189" s="665">
        <f t="shared" si="54"/>
        <v>0</v>
      </c>
      <c r="T189" s="666">
        <f t="shared" ca="1" si="66"/>
        <v>0</v>
      </c>
      <c r="U189" s="667">
        <f t="shared" ca="1" si="55"/>
        <v>0</v>
      </c>
      <c r="V189" s="667">
        <f t="shared" ca="1" si="56"/>
        <v>0</v>
      </c>
      <c r="W189" s="667">
        <f t="shared" ca="1" si="57"/>
        <v>0</v>
      </c>
      <c r="X189" s="667">
        <f t="shared" ca="1" si="58"/>
        <v>0</v>
      </c>
      <c r="Y189" s="667">
        <f t="shared" ca="1" si="59"/>
        <v>0</v>
      </c>
      <c r="Z189" s="667">
        <f t="shared" ca="1" si="60"/>
        <v>0</v>
      </c>
      <c r="AA189" s="668">
        <f t="shared" ca="1" si="61"/>
        <v>0</v>
      </c>
      <c r="AB189" s="669"/>
      <c r="AC189" s="679"/>
      <c r="AD189" s="677"/>
      <c r="AE189" s="677"/>
      <c r="AF189" s="677"/>
      <c r="AG189" s="677"/>
      <c r="AH189" s="678"/>
      <c r="AI189" s="678"/>
      <c r="AJ189" s="677"/>
      <c r="AK189" s="677"/>
      <c r="AL189" s="677"/>
      <c r="AM189" s="677"/>
      <c r="AN189" s="677"/>
      <c r="AO189" s="678"/>
      <c r="AP189" s="678"/>
      <c r="AQ189" s="677"/>
      <c r="AR189" s="677"/>
      <c r="AS189" s="677"/>
      <c r="AT189" s="677"/>
      <c r="AU189" s="677"/>
      <c r="AV189" s="678"/>
      <c r="AW189" s="678"/>
      <c r="AX189" s="677"/>
      <c r="AY189" s="677"/>
      <c r="AZ189" s="677"/>
      <c r="BA189" s="677"/>
      <c r="BB189" s="677"/>
      <c r="BC189" s="678"/>
      <c r="BD189" s="678"/>
      <c r="BE189" s="677"/>
      <c r="BF189" s="677"/>
      <c r="BG189" s="677"/>
      <c r="BH189" s="677"/>
      <c r="BI189" s="677"/>
      <c r="BJ189" s="678"/>
      <c r="BK189" s="678"/>
      <c r="BL189" s="677"/>
      <c r="BM189" s="677"/>
      <c r="BN189" s="677"/>
      <c r="BO189" s="677"/>
      <c r="BP189" s="677"/>
      <c r="BQ189" s="680"/>
      <c r="BR189" s="680"/>
      <c r="BS189" s="677"/>
      <c r="BT189" s="677"/>
      <c r="BU189" s="677"/>
      <c r="BV189" s="677"/>
      <c r="BW189" s="677"/>
      <c r="BX189" s="680"/>
      <c r="BY189" s="680"/>
      <c r="BZ189" s="677"/>
      <c r="CA189" s="677"/>
      <c r="CB189" s="677"/>
      <c r="CC189" s="677"/>
      <c r="CD189" s="677"/>
      <c r="CE189" s="680"/>
      <c r="CF189" s="680"/>
      <c r="CG189" s="677"/>
      <c r="CH189" s="677"/>
      <c r="CI189" s="677"/>
      <c r="CJ189" s="677"/>
      <c r="CK189" s="677"/>
      <c r="CL189" s="680"/>
      <c r="CM189" s="680"/>
    </row>
    <row r="190" spans="1:91" s="676" customFormat="1" hidden="1">
      <c r="A190" s="654">
        <f>'MTG RTG September 2019'!A178</f>
        <v>0</v>
      </c>
      <c r="B190" s="655"/>
      <c r="C190" s="656" t="str">
        <f>'MTG RTG September 2019'!C178</f>
        <v>Nat Geo Wild</v>
      </c>
      <c r="D190" s="657" t="str">
        <f>'MTG RTG September 2019'!D178</f>
        <v>Off Prime Time</v>
      </c>
      <c r="E190" s="658" t="str">
        <f>'MTG RTG September 2019'!E178</f>
        <v>Sa-Su</v>
      </c>
      <c r="F190" s="659" t="str">
        <f>'MTG RTG September 2019'!F178</f>
        <v>24:00-17:29</v>
      </c>
      <c r="G190" s="658" t="str">
        <f>'MTG RTG September 2019'!G178</f>
        <v>NPT</v>
      </c>
      <c r="H190" s="660">
        <f ca="1">SUMIF('MTG RTG September 2019'!$H$3:$M$4,$AA$9,'MTG RTG September 2019'!$H178:$M178)</f>
        <v>0.2</v>
      </c>
      <c r="I190" s="661">
        <f t="shared" ca="1" si="47"/>
        <v>0</v>
      </c>
      <c r="J190" s="662">
        <f t="shared" ca="1" si="48"/>
        <v>0</v>
      </c>
      <c r="K190" s="663">
        <f t="shared" ca="1" si="65"/>
        <v>0</v>
      </c>
      <c r="L190" s="663">
        <f t="shared" ca="1" si="49"/>
        <v>0</v>
      </c>
      <c r="M190" s="665">
        <f t="shared" si="50"/>
        <v>0</v>
      </c>
      <c r="N190" s="665">
        <f t="shared" si="64"/>
        <v>0</v>
      </c>
      <c r="O190" s="665">
        <f t="shared" si="51"/>
        <v>0</v>
      </c>
      <c r="P190" s="665">
        <f t="shared" si="52"/>
        <v>0</v>
      </c>
      <c r="Q190" s="665"/>
      <c r="R190" s="665">
        <f t="shared" si="53"/>
        <v>0</v>
      </c>
      <c r="S190" s="665">
        <f t="shared" si="54"/>
        <v>0</v>
      </c>
      <c r="T190" s="666">
        <f t="shared" ca="1" si="66"/>
        <v>0</v>
      </c>
      <c r="U190" s="667">
        <f t="shared" ca="1" si="55"/>
        <v>0</v>
      </c>
      <c r="V190" s="667">
        <f t="shared" ca="1" si="56"/>
        <v>0</v>
      </c>
      <c r="W190" s="667">
        <f t="shared" ca="1" si="57"/>
        <v>0</v>
      </c>
      <c r="X190" s="667">
        <f t="shared" ca="1" si="58"/>
        <v>0</v>
      </c>
      <c r="Y190" s="667">
        <f t="shared" ca="1" si="59"/>
        <v>0</v>
      </c>
      <c r="Z190" s="667">
        <f t="shared" ca="1" si="60"/>
        <v>0</v>
      </c>
      <c r="AA190" s="668">
        <f t="shared" ca="1" si="61"/>
        <v>0</v>
      </c>
      <c r="AB190" s="669"/>
      <c r="AC190" s="679"/>
      <c r="AD190" s="677"/>
      <c r="AE190" s="677"/>
      <c r="AF190" s="677"/>
      <c r="AG190" s="677"/>
      <c r="AH190" s="678"/>
      <c r="AI190" s="678"/>
      <c r="AJ190" s="677"/>
      <c r="AK190" s="677"/>
      <c r="AL190" s="677"/>
      <c r="AM190" s="677"/>
      <c r="AN190" s="677"/>
      <c r="AO190" s="678"/>
      <c r="AP190" s="678"/>
      <c r="AQ190" s="677"/>
      <c r="AR190" s="677"/>
      <c r="AS190" s="677"/>
      <c r="AT190" s="677"/>
      <c r="AU190" s="677"/>
      <c r="AV190" s="678"/>
      <c r="AW190" s="678"/>
      <c r="AX190" s="677"/>
      <c r="AY190" s="677"/>
      <c r="AZ190" s="677"/>
      <c r="BA190" s="677"/>
      <c r="BB190" s="677"/>
      <c r="BC190" s="678"/>
      <c r="BD190" s="678"/>
      <c r="BE190" s="677"/>
      <c r="BF190" s="677"/>
      <c r="BG190" s="677"/>
      <c r="BH190" s="677"/>
      <c r="BI190" s="677"/>
      <c r="BJ190" s="678"/>
      <c r="BK190" s="678"/>
      <c r="BL190" s="677"/>
      <c r="BM190" s="677"/>
      <c r="BN190" s="677"/>
      <c r="BO190" s="677"/>
      <c r="BP190" s="677"/>
      <c r="BQ190" s="680"/>
      <c r="BR190" s="680"/>
      <c r="BS190" s="677"/>
      <c r="BT190" s="677"/>
      <c r="BU190" s="677"/>
      <c r="BV190" s="677"/>
      <c r="BW190" s="677"/>
      <c r="BX190" s="680"/>
      <c r="BY190" s="680"/>
      <c r="BZ190" s="677"/>
      <c r="CA190" s="677"/>
      <c r="CB190" s="677"/>
      <c r="CC190" s="677"/>
      <c r="CD190" s="677"/>
      <c r="CE190" s="680"/>
      <c r="CF190" s="680"/>
      <c r="CG190" s="677"/>
      <c r="CH190" s="677"/>
      <c r="CI190" s="677"/>
      <c r="CJ190" s="677"/>
      <c r="CK190" s="677"/>
      <c r="CL190" s="680"/>
      <c r="CM190" s="680"/>
    </row>
    <row r="191" spans="1:91" s="676" customFormat="1" hidden="1">
      <c r="A191" s="654">
        <f>'MTG RTG September 2019'!A179</f>
        <v>0</v>
      </c>
      <c r="B191" s="655"/>
      <c r="C191" s="656" t="str">
        <f>'MTG RTG September 2019'!C179</f>
        <v>Nat Geo Wild</v>
      </c>
      <c r="D191" s="657" t="str">
        <f>'MTG RTG September 2019'!D179</f>
        <v>Off Prime Time</v>
      </c>
      <c r="E191" s="658" t="str">
        <f>'MTG RTG September 2019'!E179</f>
        <v>Sa-Su</v>
      </c>
      <c r="F191" s="659" t="str">
        <f>'MTG RTG September 2019'!F179</f>
        <v>24:00-17:29</v>
      </c>
      <c r="G191" s="658" t="str">
        <f>'MTG RTG September 2019'!G179</f>
        <v>NPT</v>
      </c>
      <c r="H191" s="660">
        <f ca="1">SUMIF('MTG RTG September 2019'!$H$3:$M$4,$AA$9,'MTG RTG September 2019'!$H179:$M179)</f>
        <v>0.2</v>
      </c>
      <c r="I191" s="661">
        <f t="shared" ca="1" si="47"/>
        <v>0</v>
      </c>
      <c r="J191" s="662">
        <f t="shared" ca="1" si="48"/>
        <v>0</v>
      </c>
      <c r="K191" s="663">
        <f t="shared" ca="1" si="65"/>
        <v>0</v>
      </c>
      <c r="L191" s="663">
        <f t="shared" ca="1" si="49"/>
        <v>0</v>
      </c>
      <c r="M191" s="665">
        <f t="shared" si="50"/>
        <v>0</v>
      </c>
      <c r="N191" s="665">
        <f t="shared" si="64"/>
        <v>0</v>
      </c>
      <c r="O191" s="665">
        <f t="shared" si="51"/>
        <v>0</v>
      </c>
      <c r="P191" s="665">
        <f t="shared" si="52"/>
        <v>0</v>
      </c>
      <c r="Q191" s="665"/>
      <c r="R191" s="665">
        <f t="shared" si="53"/>
        <v>0</v>
      </c>
      <c r="S191" s="665">
        <f t="shared" si="54"/>
        <v>0</v>
      </c>
      <c r="T191" s="666">
        <f t="shared" ca="1" si="66"/>
        <v>0</v>
      </c>
      <c r="U191" s="667">
        <f t="shared" ca="1" si="55"/>
        <v>0</v>
      </c>
      <c r="V191" s="667">
        <f t="shared" ca="1" si="56"/>
        <v>0</v>
      </c>
      <c r="W191" s="667">
        <f t="shared" ca="1" si="57"/>
        <v>0</v>
      </c>
      <c r="X191" s="667">
        <f t="shared" ca="1" si="58"/>
        <v>0</v>
      </c>
      <c r="Y191" s="667">
        <f t="shared" ca="1" si="59"/>
        <v>0</v>
      </c>
      <c r="Z191" s="667">
        <f t="shared" ca="1" si="60"/>
        <v>0</v>
      </c>
      <c r="AA191" s="668">
        <f t="shared" ca="1" si="61"/>
        <v>0</v>
      </c>
      <c r="AB191" s="669"/>
      <c r="AC191" s="679"/>
      <c r="AD191" s="677"/>
      <c r="AE191" s="677"/>
      <c r="AF191" s="677"/>
      <c r="AG191" s="677"/>
      <c r="AH191" s="678"/>
      <c r="AI191" s="678"/>
      <c r="AJ191" s="677"/>
      <c r="AK191" s="677"/>
      <c r="AL191" s="677"/>
      <c r="AM191" s="677"/>
      <c r="AN191" s="677"/>
      <c r="AO191" s="678"/>
      <c r="AP191" s="678"/>
      <c r="AQ191" s="677"/>
      <c r="AR191" s="677"/>
      <c r="AS191" s="677"/>
      <c r="AT191" s="677"/>
      <c r="AU191" s="677"/>
      <c r="AV191" s="678"/>
      <c r="AW191" s="678"/>
      <c r="AX191" s="677"/>
      <c r="AY191" s="677"/>
      <c r="AZ191" s="677"/>
      <c r="BA191" s="677"/>
      <c r="BB191" s="677"/>
      <c r="BC191" s="678"/>
      <c r="BD191" s="678"/>
      <c r="BE191" s="677"/>
      <c r="BF191" s="677"/>
      <c r="BG191" s="677"/>
      <c r="BH191" s="677"/>
      <c r="BI191" s="677"/>
      <c r="BJ191" s="678"/>
      <c r="BK191" s="678"/>
      <c r="BL191" s="677"/>
      <c r="BM191" s="677"/>
      <c r="BN191" s="677"/>
      <c r="BO191" s="677"/>
      <c r="BP191" s="677"/>
      <c r="BQ191" s="680"/>
      <c r="BR191" s="680"/>
      <c r="BS191" s="677"/>
      <c r="BT191" s="677"/>
      <c r="BU191" s="677"/>
      <c r="BV191" s="677"/>
      <c r="BW191" s="677"/>
      <c r="BX191" s="680"/>
      <c r="BY191" s="680"/>
      <c r="BZ191" s="677"/>
      <c r="CA191" s="677"/>
      <c r="CB191" s="677"/>
      <c r="CC191" s="677"/>
      <c r="CD191" s="677"/>
      <c r="CE191" s="680"/>
      <c r="CF191" s="680"/>
      <c r="CG191" s="677"/>
      <c r="CH191" s="677"/>
      <c r="CI191" s="677"/>
      <c r="CJ191" s="677"/>
      <c r="CK191" s="677"/>
      <c r="CL191" s="680"/>
      <c r="CM191" s="680"/>
    </row>
    <row r="192" spans="1:91" s="676" customFormat="1" hidden="1">
      <c r="A192" s="654">
        <f>'MTG RTG September 2019'!A180</f>
        <v>0</v>
      </c>
      <c r="B192" s="655"/>
      <c r="C192" s="656" t="str">
        <f>'MTG RTG September 2019'!C180</f>
        <v>Nat Geo Wild</v>
      </c>
      <c r="D192" s="657" t="str">
        <f>'MTG RTG September 2019'!D180</f>
        <v>Prime Time</v>
      </c>
      <c r="E192" s="658" t="str">
        <f>'MTG RTG September 2019'!E180</f>
        <v>Sa-Su</v>
      </c>
      <c r="F192" s="659" t="str">
        <f>'MTG RTG September 2019'!F180</f>
        <v>17:30-23:59</v>
      </c>
      <c r="G192" s="658" t="str">
        <f>'MTG RTG September 2019'!G180</f>
        <v>PT</v>
      </c>
      <c r="H192" s="660">
        <f ca="1">SUMIF('MTG RTG September 2019'!$H$3:$M$4,$AA$9,'MTG RTG September 2019'!$H180:$M180)</f>
        <v>0.2</v>
      </c>
      <c r="I192" s="661">
        <f t="shared" ca="1" si="47"/>
        <v>0</v>
      </c>
      <c r="J192" s="662">
        <f t="shared" ca="1" si="48"/>
        <v>0</v>
      </c>
      <c r="K192" s="663">
        <f t="shared" ca="1" si="65"/>
        <v>0</v>
      </c>
      <c r="L192" s="663">
        <f t="shared" ca="1" si="49"/>
        <v>0</v>
      </c>
      <c r="M192" s="665">
        <f t="shared" si="50"/>
        <v>0</v>
      </c>
      <c r="N192" s="665">
        <f t="shared" si="64"/>
        <v>0</v>
      </c>
      <c r="O192" s="665">
        <f t="shared" si="51"/>
        <v>0</v>
      </c>
      <c r="P192" s="665">
        <f t="shared" si="52"/>
        <v>0</v>
      </c>
      <c r="Q192" s="665"/>
      <c r="R192" s="665">
        <f t="shared" si="53"/>
        <v>0</v>
      </c>
      <c r="S192" s="665">
        <f t="shared" si="54"/>
        <v>0</v>
      </c>
      <c r="T192" s="666">
        <f t="shared" ca="1" si="66"/>
        <v>0</v>
      </c>
      <c r="U192" s="667">
        <f t="shared" ca="1" si="55"/>
        <v>0</v>
      </c>
      <c r="V192" s="667">
        <f t="shared" ca="1" si="56"/>
        <v>0</v>
      </c>
      <c r="W192" s="667">
        <f t="shared" ca="1" si="57"/>
        <v>0</v>
      </c>
      <c r="X192" s="667">
        <f t="shared" ca="1" si="58"/>
        <v>0</v>
      </c>
      <c r="Y192" s="667">
        <f t="shared" ca="1" si="59"/>
        <v>0</v>
      </c>
      <c r="Z192" s="667">
        <f t="shared" ca="1" si="60"/>
        <v>0</v>
      </c>
      <c r="AA192" s="668">
        <f t="shared" ca="1" si="61"/>
        <v>0</v>
      </c>
      <c r="AB192" s="669"/>
      <c r="AC192" s="679"/>
      <c r="AD192" s="677"/>
      <c r="AE192" s="677"/>
      <c r="AF192" s="677"/>
      <c r="AG192" s="677"/>
      <c r="AH192" s="678"/>
      <c r="AI192" s="678"/>
      <c r="AJ192" s="677"/>
      <c r="AK192" s="677"/>
      <c r="AL192" s="677"/>
      <c r="AM192" s="677"/>
      <c r="AN192" s="677"/>
      <c r="AO192" s="678"/>
      <c r="AP192" s="678"/>
      <c r="AQ192" s="677"/>
      <c r="AR192" s="677"/>
      <c r="AS192" s="677"/>
      <c r="AT192" s="677"/>
      <c r="AU192" s="677"/>
      <c r="AV192" s="678"/>
      <c r="AW192" s="678"/>
      <c r="AX192" s="677"/>
      <c r="AY192" s="677"/>
      <c r="AZ192" s="677"/>
      <c r="BA192" s="677"/>
      <c r="BB192" s="677"/>
      <c r="BC192" s="678"/>
      <c r="BD192" s="678"/>
      <c r="BE192" s="677"/>
      <c r="BF192" s="677"/>
      <c r="BG192" s="677"/>
      <c r="BH192" s="677"/>
      <c r="BI192" s="677"/>
      <c r="BJ192" s="678"/>
      <c r="BK192" s="678"/>
      <c r="BL192" s="677"/>
      <c r="BM192" s="677"/>
      <c r="BN192" s="677"/>
      <c r="BO192" s="677"/>
      <c r="BP192" s="677"/>
      <c r="BQ192" s="680"/>
      <c r="BR192" s="680"/>
      <c r="BS192" s="677"/>
      <c r="BT192" s="677"/>
      <c r="BU192" s="677"/>
      <c r="BV192" s="677"/>
      <c r="BW192" s="677"/>
      <c r="BX192" s="680"/>
      <c r="BY192" s="680"/>
      <c r="BZ192" s="677"/>
      <c r="CA192" s="677"/>
      <c r="CB192" s="677"/>
      <c r="CC192" s="677"/>
      <c r="CD192" s="677"/>
      <c r="CE192" s="680"/>
      <c r="CF192" s="680"/>
      <c r="CG192" s="677"/>
      <c r="CH192" s="677"/>
      <c r="CI192" s="677"/>
      <c r="CJ192" s="677"/>
      <c r="CK192" s="677"/>
      <c r="CL192" s="680"/>
      <c r="CM192" s="680"/>
    </row>
    <row r="193" spans="1:91" s="676" customFormat="1" hidden="1">
      <c r="A193" s="654">
        <f>'MTG RTG September 2019'!A181</f>
        <v>0</v>
      </c>
      <c r="B193" s="655"/>
      <c r="C193" s="656" t="str">
        <f>'MTG RTG September 2019'!C181</f>
        <v>Nat Geo Wild</v>
      </c>
      <c r="D193" s="657" t="str">
        <f>'MTG RTG September 2019'!D181</f>
        <v>Prime Time</v>
      </c>
      <c r="E193" s="658" t="str">
        <f>'MTG RTG September 2019'!E181</f>
        <v>Sa-Su</v>
      </c>
      <c r="F193" s="659" t="str">
        <f>'MTG RTG September 2019'!F181</f>
        <v>17:30-23:59</v>
      </c>
      <c r="G193" s="658" t="str">
        <f>'MTG RTG September 2019'!G181</f>
        <v>PT</v>
      </c>
      <c r="H193" s="660">
        <f ca="1">SUMIF('MTG RTG September 2019'!$H$3:$M$4,$AA$9,'MTG RTG September 2019'!$H181:$M181)</f>
        <v>0.2</v>
      </c>
      <c r="I193" s="661">
        <f t="shared" ca="1" si="47"/>
        <v>0</v>
      </c>
      <c r="J193" s="662">
        <f t="shared" ca="1" si="48"/>
        <v>0</v>
      </c>
      <c r="K193" s="663">
        <f t="shared" ca="1" si="65"/>
        <v>0</v>
      </c>
      <c r="L193" s="663">
        <f t="shared" ca="1" si="49"/>
        <v>0</v>
      </c>
      <c r="M193" s="665">
        <f t="shared" si="50"/>
        <v>0</v>
      </c>
      <c r="N193" s="665">
        <f t="shared" si="64"/>
        <v>0</v>
      </c>
      <c r="O193" s="665">
        <f t="shared" si="51"/>
        <v>0</v>
      </c>
      <c r="P193" s="665">
        <f t="shared" si="52"/>
        <v>0</v>
      </c>
      <c r="Q193" s="665"/>
      <c r="R193" s="665">
        <f t="shared" si="53"/>
        <v>0</v>
      </c>
      <c r="S193" s="665">
        <f t="shared" si="54"/>
        <v>0</v>
      </c>
      <c r="T193" s="666">
        <f t="shared" ca="1" si="66"/>
        <v>0</v>
      </c>
      <c r="U193" s="667">
        <f t="shared" ca="1" si="55"/>
        <v>0</v>
      </c>
      <c r="V193" s="667">
        <f t="shared" ca="1" si="56"/>
        <v>0</v>
      </c>
      <c r="W193" s="667">
        <f t="shared" ca="1" si="57"/>
        <v>0</v>
      </c>
      <c r="X193" s="667">
        <f t="shared" ca="1" si="58"/>
        <v>0</v>
      </c>
      <c r="Y193" s="667">
        <f t="shared" ca="1" si="59"/>
        <v>0</v>
      </c>
      <c r="Z193" s="667">
        <f t="shared" ca="1" si="60"/>
        <v>0</v>
      </c>
      <c r="AA193" s="668">
        <f t="shared" ca="1" si="61"/>
        <v>0</v>
      </c>
      <c r="AB193" s="669"/>
      <c r="AC193" s="679"/>
      <c r="AD193" s="677"/>
      <c r="AE193" s="677"/>
      <c r="AF193" s="677"/>
      <c r="AG193" s="677"/>
      <c r="AH193" s="678"/>
      <c r="AI193" s="678"/>
      <c r="AJ193" s="677"/>
      <c r="AK193" s="677"/>
      <c r="AL193" s="677"/>
      <c r="AM193" s="677"/>
      <c r="AN193" s="677"/>
      <c r="AO193" s="678"/>
      <c r="AP193" s="678"/>
      <c r="AQ193" s="677"/>
      <c r="AR193" s="677"/>
      <c r="AS193" s="677"/>
      <c r="AT193" s="677"/>
      <c r="AU193" s="677"/>
      <c r="AV193" s="678"/>
      <c r="AW193" s="678"/>
      <c r="AX193" s="677"/>
      <c r="AY193" s="677"/>
      <c r="AZ193" s="677"/>
      <c r="BA193" s="677"/>
      <c r="BB193" s="677"/>
      <c r="BC193" s="678"/>
      <c r="BD193" s="678"/>
      <c r="BE193" s="677"/>
      <c r="BF193" s="677"/>
      <c r="BG193" s="677"/>
      <c r="BH193" s="677"/>
      <c r="BI193" s="677"/>
      <c r="BJ193" s="678"/>
      <c r="BK193" s="678"/>
      <c r="BL193" s="677"/>
      <c r="BM193" s="677"/>
      <c r="BN193" s="677"/>
      <c r="BO193" s="677"/>
      <c r="BP193" s="677"/>
      <c r="BQ193" s="680"/>
      <c r="BR193" s="680"/>
      <c r="BS193" s="677"/>
      <c r="BT193" s="677"/>
      <c r="BU193" s="677"/>
      <c r="BV193" s="677"/>
      <c r="BW193" s="677"/>
      <c r="BX193" s="680"/>
      <c r="BY193" s="680"/>
      <c r="BZ193" s="677"/>
      <c r="CA193" s="677"/>
      <c r="CB193" s="677"/>
      <c r="CC193" s="677"/>
      <c r="CD193" s="677"/>
      <c r="CE193" s="680"/>
      <c r="CF193" s="680"/>
      <c r="CG193" s="677"/>
      <c r="CH193" s="677"/>
      <c r="CI193" s="677"/>
      <c r="CJ193" s="677"/>
      <c r="CK193" s="677"/>
      <c r="CL193" s="680"/>
      <c r="CM193" s="680"/>
    </row>
    <row r="194" spans="1:91" s="676" customFormat="1" hidden="1">
      <c r="A194" s="654">
        <f>'MTG RTG September 2019'!A182</f>
        <v>0</v>
      </c>
      <c r="B194" s="655"/>
      <c r="C194" s="656" t="str">
        <f>'MTG RTG September 2019'!C182</f>
        <v>24 kitchen</v>
      </c>
      <c r="D194" s="657" t="str">
        <f>'MTG RTG September 2019'!D182</f>
        <v>Off Prime Time</v>
      </c>
      <c r="E194" s="658" t="str">
        <f>'MTG RTG September 2019'!E182</f>
        <v>Mo-Fr</v>
      </c>
      <c r="F194" s="659" t="str">
        <f>'MTG RTG September 2019'!F182</f>
        <v>24:00-17:29</v>
      </c>
      <c r="G194" s="658" t="str">
        <f>'MTG RTG September 2019'!G182</f>
        <v>NPT</v>
      </c>
      <c r="H194" s="660">
        <f ca="1">SUMIF('MTG RTG September 2019'!$H$3:$M$4,$AA$9,'MTG RTG September 2019'!$H182:$M182)</f>
        <v>0.1</v>
      </c>
      <c r="I194" s="661">
        <f t="shared" ca="1" si="47"/>
        <v>0</v>
      </c>
      <c r="J194" s="662">
        <f t="shared" ca="1" si="48"/>
        <v>0</v>
      </c>
      <c r="K194" s="663">
        <f t="shared" ca="1" si="65"/>
        <v>0</v>
      </c>
      <c r="L194" s="663">
        <f t="shared" ca="1" si="49"/>
        <v>0</v>
      </c>
      <c r="M194" s="665">
        <f t="shared" si="50"/>
        <v>0</v>
      </c>
      <c r="N194" s="665">
        <f t="shared" si="64"/>
        <v>0</v>
      </c>
      <c r="O194" s="665">
        <f t="shared" si="51"/>
        <v>0</v>
      </c>
      <c r="P194" s="665">
        <f t="shared" si="52"/>
        <v>0</v>
      </c>
      <c r="Q194" s="665"/>
      <c r="R194" s="665">
        <f t="shared" si="53"/>
        <v>0</v>
      </c>
      <c r="S194" s="665">
        <f t="shared" si="54"/>
        <v>0</v>
      </c>
      <c r="T194" s="666">
        <f t="shared" ca="1" si="66"/>
        <v>0</v>
      </c>
      <c r="U194" s="667">
        <f t="shared" ca="1" si="55"/>
        <v>0</v>
      </c>
      <c r="V194" s="667">
        <f t="shared" ca="1" si="56"/>
        <v>0</v>
      </c>
      <c r="W194" s="667">
        <f t="shared" ca="1" si="57"/>
        <v>0</v>
      </c>
      <c r="X194" s="667">
        <f t="shared" ca="1" si="58"/>
        <v>0</v>
      </c>
      <c r="Y194" s="667">
        <f t="shared" ca="1" si="59"/>
        <v>0</v>
      </c>
      <c r="Z194" s="667">
        <f t="shared" ca="1" si="60"/>
        <v>0</v>
      </c>
      <c r="AA194" s="668">
        <f t="shared" ca="1" si="61"/>
        <v>0</v>
      </c>
      <c r="AB194" s="669"/>
      <c r="AC194" s="679"/>
      <c r="AD194" s="677"/>
      <c r="AE194" s="677"/>
      <c r="AF194" s="677"/>
      <c r="AG194" s="677"/>
      <c r="AH194" s="678"/>
      <c r="AI194" s="678"/>
      <c r="AJ194" s="677"/>
      <c r="AK194" s="677"/>
      <c r="AL194" s="677"/>
      <c r="AM194" s="677"/>
      <c r="AN194" s="677"/>
      <c r="AO194" s="678"/>
      <c r="AP194" s="678"/>
      <c r="AQ194" s="677"/>
      <c r="AR194" s="677"/>
      <c r="AS194" s="677"/>
      <c r="AT194" s="677"/>
      <c r="AU194" s="677"/>
      <c r="AV194" s="678"/>
      <c r="AW194" s="678"/>
      <c r="AX194" s="677"/>
      <c r="AY194" s="677"/>
      <c r="AZ194" s="677"/>
      <c r="BA194" s="677"/>
      <c r="BB194" s="677"/>
      <c r="BC194" s="678"/>
      <c r="BD194" s="678"/>
      <c r="BE194" s="677"/>
      <c r="BF194" s="677"/>
      <c r="BG194" s="677"/>
      <c r="BH194" s="677"/>
      <c r="BI194" s="677"/>
      <c r="BJ194" s="678"/>
      <c r="BK194" s="678"/>
      <c r="BL194" s="677"/>
      <c r="BM194" s="677"/>
      <c r="BN194" s="677"/>
      <c r="BO194" s="677"/>
      <c r="BP194" s="677"/>
      <c r="BQ194" s="680"/>
      <c r="BR194" s="680"/>
      <c r="BS194" s="677"/>
      <c r="BT194" s="677"/>
      <c r="BU194" s="677"/>
      <c r="BV194" s="677"/>
      <c r="BW194" s="677"/>
      <c r="BX194" s="680"/>
      <c r="BY194" s="680"/>
      <c r="BZ194" s="677"/>
      <c r="CA194" s="677"/>
      <c r="CB194" s="677"/>
      <c r="CC194" s="677"/>
      <c r="CD194" s="677"/>
      <c r="CE194" s="680"/>
      <c r="CF194" s="680"/>
      <c r="CG194" s="677"/>
      <c r="CH194" s="677"/>
      <c r="CI194" s="677"/>
      <c r="CJ194" s="677"/>
      <c r="CK194" s="677"/>
      <c r="CL194" s="680"/>
      <c r="CM194" s="680"/>
    </row>
    <row r="195" spans="1:91" s="676" customFormat="1" hidden="1">
      <c r="A195" s="654">
        <f>'MTG RTG September 2019'!A183</f>
        <v>0</v>
      </c>
      <c r="B195" s="655"/>
      <c r="C195" s="656" t="str">
        <f>'MTG RTG September 2019'!C183</f>
        <v>24 kitchen</v>
      </c>
      <c r="D195" s="657" t="str">
        <f>'MTG RTG September 2019'!D183</f>
        <v>Prime Time</v>
      </c>
      <c r="E195" s="658" t="str">
        <f>'MTG RTG September 2019'!E183</f>
        <v>Mo-Fr</v>
      </c>
      <c r="F195" s="659" t="str">
        <f>'MTG RTG September 2019'!F183</f>
        <v>17:30-23:59</v>
      </c>
      <c r="G195" s="658" t="str">
        <f>'MTG RTG September 2019'!G183</f>
        <v>PT</v>
      </c>
      <c r="H195" s="660">
        <f ca="1">SUMIF('MTG RTG September 2019'!$H$3:$M$4,$AA$9,'MTG RTG September 2019'!$H183:$M183)</f>
        <v>0.1</v>
      </c>
      <c r="I195" s="661">
        <f t="shared" ca="1" si="47"/>
        <v>0</v>
      </c>
      <c r="J195" s="662">
        <f t="shared" ca="1" si="48"/>
        <v>0</v>
      </c>
      <c r="K195" s="663">
        <f t="shared" ca="1" si="65"/>
        <v>0</v>
      </c>
      <c r="L195" s="663">
        <f t="shared" ca="1" si="49"/>
        <v>0</v>
      </c>
      <c r="M195" s="665">
        <f t="shared" si="50"/>
        <v>0</v>
      </c>
      <c r="N195" s="665">
        <f t="shared" si="64"/>
        <v>0</v>
      </c>
      <c r="O195" s="665">
        <f t="shared" si="51"/>
        <v>0</v>
      </c>
      <c r="P195" s="665">
        <f t="shared" si="52"/>
        <v>0</v>
      </c>
      <c r="Q195" s="665"/>
      <c r="R195" s="665">
        <f t="shared" si="53"/>
        <v>0</v>
      </c>
      <c r="S195" s="665">
        <f t="shared" si="54"/>
        <v>0</v>
      </c>
      <c r="T195" s="666">
        <f t="shared" ca="1" si="66"/>
        <v>0</v>
      </c>
      <c r="U195" s="667">
        <f t="shared" ca="1" si="55"/>
        <v>0</v>
      </c>
      <c r="V195" s="667">
        <f t="shared" ca="1" si="56"/>
        <v>0</v>
      </c>
      <c r="W195" s="667">
        <f t="shared" ca="1" si="57"/>
        <v>0</v>
      </c>
      <c r="X195" s="667">
        <f t="shared" ca="1" si="58"/>
        <v>0</v>
      </c>
      <c r="Y195" s="667">
        <f t="shared" ca="1" si="59"/>
        <v>0</v>
      </c>
      <c r="Z195" s="667">
        <f t="shared" ca="1" si="60"/>
        <v>0</v>
      </c>
      <c r="AA195" s="668">
        <f t="shared" ca="1" si="61"/>
        <v>0</v>
      </c>
      <c r="AB195" s="669"/>
      <c r="AC195" s="679"/>
      <c r="AD195" s="677"/>
      <c r="AE195" s="677"/>
      <c r="AF195" s="677"/>
      <c r="AG195" s="677"/>
      <c r="AH195" s="678"/>
      <c r="AI195" s="678"/>
      <c r="AJ195" s="677"/>
      <c r="AK195" s="677"/>
      <c r="AL195" s="677"/>
      <c r="AM195" s="677"/>
      <c r="AN195" s="677"/>
      <c r="AO195" s="678"/>
      <c r="AP195" s="678"/>
      <c r="AQ195" s="677"/>
      <c r="AR195" s="677"/>
      <c r="AS195" s="677"/>
      <c r="AT195" s="677"/>
      <c r="AU195" s="677"/>
      <c r="AV195" s="678"/>
      <c r="AW195" s="678"/>
      <c r="AX195" s="677"/>
      <c r="AY195" s="677"/>
      <c r="AZ195" s="677"/>
      <c r="BA195" s="677"/>
      <c r="BB195" s="677"/>
      <c r="BC195" s="678"/>
      <c r="BD195" s="678"/>
      <c r="BE195" s="677"/>
      <c r="BF195" s="677"/>
      <c r="BG195" s="677"/>
      <c r="BH195" s="677"/>
      <c r="BI195" s="677"/>
      <c r="BJ195" s="678"/>
      <c r="BK195" s="678"/>
      <c r="BL195" s="677"/>
      <c r="BM195" s="677"/>
      <c r="BN195" s="677"/>
      <c r="BO195" s="677"/>
      <c r="BP195" s="677"/>
      <c r="BQ195" s="680"/>
      <c r="BR195" s="680"/>
      <c r="BS195" s="677"/>
      <c r="BT195" s="677"/>
      <c r="BU195" s="677"/>
      <c r="BV195" s="677"/>
      <c r="BW195" s="677"/>
      <c r="BX195" s="680"/>
      <c r="BY195" s="680"/>
      <c r="BZ195" s="677"/>
      <c r="CA195" s="677"/>
      <c r="CB195" s="677"/>
      <c r="CC195" s="677"/>
      <c r="CD195" s="677"/>
      <c r="CE195" s="680"/>
      <c r="CF195" s="680"/>
      <c r="CG195" s="677"/>
      <c r="CH195" s="677"/>
      <c r="CI195" s="677"/>
      <c r="CJ195" s="677"/>
      <c r="CK195" s="677"/>
      <c r="CL195" s="680"/>
      <c r="CM195" s="680"/>
    </row>
    <row r="196" spans="1:91" s="676" customFormat="1" hidden="1">
      <c r="A196" s="654">
        <f>'MTG RTG September 2019'!A184</f>
        <v>0</v>
      </c>
      <c r="B196" s="655"/>
      <c r="C196" s="656" t="str">
        <f>'MTG RTG September 2019'!C184</f>
        <v>24 kitchen</v>
      </c>
      <c r="D196" s="657" t="str">
        <f>'MTG RTG September 2019'!D184</f>
        <v>Prime Time</v>
      </c>
      <c r="E196" s="658" t="str">
        <f>'MTG RTG September 2019'!E184</f>
        <v>Mo-Fr</v>
      </c>
      <c r="F196" s="659" t="str">
        <f>'MTG RTG September 2019'!F184</f>
        <v>17:30-23:59</v>
      </c>
      <c r="G196" s="658" t="str">
        <f>'MTG RTG September 2019'!G184</f>
        <v>PT</v>
      </c>
      <c r="H196" s="660">
        <f ca="1">SUMIF('MTG RTG September 2019'!$H$3:$M$4,$AA$9,'MTG RTG September 2019'!$H184:$M184)</f>
        <v>0.1</v>
      </c>
      <c r="I196" s="661">
        <f t="shared" ca="1" si="47"/>
        <v>0</v>
      </c>
      <c r="J196" s="662">
        <f t="shared" ca="1" si="48"/>
        <v>0</v>
      </c>
      <c r="K196" s="663">
        <f t="shared" ca="1" si="65"/>
        <v>0</v>
      </c>
      <c r="L196" s="663">
        <f t="shared" ca="1" si="49"/>
        <v>0</v>
      </c>
      <c r="M196" s="665">
        <f t="shared" si="50"/>
        <v>0</v>
      </c>
      <c r="N196" s="665">
        <f t="shared" si="64"/>
        <v>0</v>
      </c>
      <c r="O196" s="665">
        <f t="shared" si="51"/>
        <v>0</v>
      </c>
      <c r="P196" s="665">
        <f t="shared" si="52"/>
        <v>0</v>
      </c>
      <c r="Q196" s="665"/>
      <c r="R196" s="665">
        <f t="shared" si="53"/>
        <v>0</v>
      </c>
      <c r="S196" s="665">
        <f t="shared" si="54"/>
        <v>0</v>
      </c>
      <c r="T196" s="666">
        <f t="shared" ca="1" si="66"/>
        <v>0</v>
      </c>
      <c r="U196" s="667">
        <f t="shared" ca="1" si="55"/>
        <v>0</v>
      </c>
      <c r="V196" s="667">
        <f t="shared" ca="1" si="56"/>
        <v>0</v>
      </c>
      <c r="W196" s="667">
        <f t="shared" ca="1" si="57"/>
        <v>0</v>
      </c>
      <c r="X196" s="667">
        <f t="shared" ca="1" si="58"/>
        <v>0</v>
      </c>
      <c r="Y196" s="667">
        <f t="shared" ca="1" si="59"/>
        <v>0</v>
      </c>
      <c r="Z196" s="667">
        <f t="shared" ca="1" si="60"/>
        <v>0</v>
      </c>
      <c r="AA196" s="668">
        <f t="shared" ca="1" si="61"/>
        <v>0</v>
      </c>
      <c r="AB196" s="669"/>
      <c r="AC196" s="679"/>
      <c r="AD196" s="677"/>
      <c r="AE196" s="677"/>
      <c r="AF196" s="677"/>
      <c r="AG196" s="677"/>
      <c r="AH196" s="678"/>
      <c r="AI196" s="678"/>
      <c r="AJ196" s="677"/>
      <c r="AK196" s="677"/>
      <c r="AL196" s="677"/>
      <c r="AM196" s="677"/>
      <c r="AN196" s="677"/>
      <c r="AO196" s="678"/>
      <c r="AP196" s="678"/>
      <c r="AQ196" s="677"/>
      <c r="AR196" s="677"/>
      <c r="AS196" s="677"/>
      <c r="AT196" s="677"/>
      <c r="AU196" s="677"/>
      <c r="AV196" s="678"/>
      <c r="AW196" s="678"/>
      <c r="AX196" s="677"/>
      <c r="AY196" s="677"/>
      <c r="AZ196" s="677"/>
      <c r="BA196" s="677"/>
      <c r="BB196" s="677"/>
      <c r="BC196" s="678"/>
      <c r="BD196" s="678"/>
      <c r="BE196" s="677"/>
      <c r="BF196" s="677"/>
      <c r="BG196" s="677"/>
      <c r="BH196" s="677"/>
      <c r="BI196" s="677"/>
      <c r="BJ196" s="678"/>
      <c r="BK196" s="678"/>
      <c r="BL196" s="677"/>
      <c r="BM196" s="677"/>
      <c r="BN196" s="677"/>
      <c r="BO196" s="677"/>
      <c r="BP196" s="677"/>
      <c r="BQ196" s="680"/>
      <c r="BR196" s="680"/>
      <c r="BS196" s="677"/>
      <c r="BT196" s="677"/>
      <c r="BU196" s="677"/>
      <c r="BV196" s="677"/>
      <c r="BW196" s="677"/>
      <c r="BX196" s="680"/>
      <c r="BY196" s="680"/>
      <c r="BZ196" s="677"/>
      <c r="CA196" s="677"/>
      <c r="CB196" s="677"/>
      <c r="CC196" s="677"/>
      <c r="CD196" s="677"/>
      <c r="CE196" s="680"/>
      <c r="CF196" s="680"/>
      <c r="CG196" s="677"/>
      <c r="CH196" s="677"/>
      <c r="CI196" s="677"/>
      <c r="CJ196" s="677"/>
      <c r="CK196" s="677"/>
      <c r="CL196" s="680"/>
      <c r="CM196" s="680"/>
    </row>
    <row r="197" spans="1:91" s="676" customFormat="1" hidden="1">
      <c r="A197" s="654">
        <f>'MTG RTG September 2019'!A185</f>
        <v>0</v>
      </c>
      <c r="B197" s="655"/>
      <c r="C197" s="656" t="str">
        <f>'MTG RTG September 2019'!C185</f>
        <v>24 kitchen</v>
      </c>
      <c r="D197" s="657" t="str">
        <f>'MTG RTG September 2019'!D185</f>
        <v>Off Prime Time</v>
      </c>
      <c r="E197" s="658" t="str">
        <f>'MTG RTG September 2019'!E185</f>
        <v>Sa-Su</v>
      </c>
      <c r="F197" s="659" t="str">
        <f>'MTG RTG September 2019'!F185</f>
        <v>24:00-17:29</v>
      </c>
      <c r="G197" s="658" t="str">
        <f>'MTG RTG September 2019'!G185</f>
        <v>NPT</v>
      </c>
      <c r="H197" s="660">
        <f ca="1">SUMIF('MTG RTG September 2019'!$H$3:$M$4,$AA$9,'MTG RTG September 2019'!$H185:$M185)</f>
        <v>0.1</v>
      </c>
      <c r="I197" s="661">
        <f t="shared" ca="1" si="47"/>
        <v>0</v>
      </c>
      <c r="J197" s="662">
        <f t="shared" ca="1" si="48"/>
        <v>0</v>
      </c>
      <c r="K197" s="663">
        <f t="shared" ca="1" si="65"/>
        <v>0</v>
      </c>
      <c r="L197" s="663">
        <f t="shared" ca="1" si="49"/>
        <v>0</v>
      </c>
      <c r="M197" s="665">
        <f t="shared" si="50"/>
        <v>0</v>
      </c>
      <c r="N197" s="665">
        <f t="shared" si="64"/>
        <v>0</v>
      </c>
      <c r="O197" s="665">
        <f t="shared" si="51"/>
        <v>0</v>
      </c>
      <c r="P197" s="665">
        <f t="shared" si="52"/>
        <v>0</v>
      </c>
      <c r="Q197" s="665"/>
      <c r="R197" s="665">
        <f t="shared" si="53"/>
        <v>0</v>
      </c>
      <c r="S197" s="665">
        <f t="shared" si="54"/>
        <v>0</v>
      </c>
      <c r="T197" s="666">
        <f t="shared" ca="1" si="66"/>
        <v>0</v>
      </c>
      <c r="U197" s="667">
        <f t="shared" ca="1" si="55"/>
        <v>0</v>
      </c>
      <c r="V197" s="667">
        <f t="shared" ca="1" si="56"/>
        <v>0</v>
      </c>
      <c r="W197" s="667">
        <f t="shared" ca="1" si="57"/>
        <v>0</v>
      </c>
      <c r="X197" s="667">
        <f t="shared" ca="1" si="58"/>
        <v>0</v>
      </c>
      <c r="Y197" s="667">
        <f t="shared" ca="1" si="59"/>
        <v>0</v>
      </c>
      <c r="Z197" s="667">
        <f t="shared" ca="1" si="60"/>
        <v>0</v>
      </c>
      <c r="AA197" s="668">
        <f t="shared" ca="1" si="61"/>
        <v>0</v>
      </c>
      <c r="AB197" s="669"/>
      <c r="AC197" s="679"/>
      <c r="AD197" s="677"/>
      <c r="AE197" s="677"/>
      <c r="AF197" s="677"/>
      <c r="AG197" s="677"/>
      <c r="AH197" s="678"/>
      <c r="AI197" s="678"/>
      <c r="AJ197" s="677"/>
      <c r="AK197" s="677"/>
      <c r="AL197" s="677"/>
      <c r="AM197" s="677"/>
      <c r="AN197" s="677"/>
      <c r="AO197" s="678"/>
      <c r="AP197" s="678"/>
      <c r="AQ197" s="677"/>
      <c r="AR197" s="677"/>
      <c r="AS197" s="677"/>
      <c r="AT197" s="677"/>
      <c r="AU197" s="677"/>
      <c r="AV197" s="678"/>
      <c r="AW197" s="678"/>
      <c r="AX197" s="677"/>
      <c r="AY197" s="677"/>
      <c r="AZ197" s="677"/>
      <c r="BA197" s="677"/>
      <c r="BB197" s="677"/>
      <c r="BC197" s="678"/>
      <c r="BD197" s="678"/>
      <c r="BE197" s="677"/>
      <c r="BF197" s="677"/>
      <c r="BG197" s="677"/>
      <c r="BH197" s="677"/>
      <c r="BI197" s="677"/>
      <c r="BJ197" s="678"/>
      <c r="BK197" s="678"/>
      <c r="BL197" s="677"/>
      <c r="BM197" s="677"/>
      <c r="BN197" s="677"/>
      <c r="BO197" s="677"/>
      <c r="BP197" s="677"/>
      <c r="BQ197" s="680"/>
      <c r="BR197" s="680"/>
      <c r="BS197" s="677"/>
      <c r="BT197" s="677"/>
      <c r="BU197" s="677"/>
      <c r="BV197" s="677"/>
      <c r="BW197" s="677"/>
      <c r="BX197" s="680"/>
      <c r="BY197" s="680"/>
      <c r="BZ197" s="677"/>
      <c r="CA197" s="677"/>
      <c r="CB197" s="677"/>
      <c r="CC197" s="677"/>
      <c r="CD197" s="677"/>
      <c r="CE197" s="680"/>
      <c r="CF197" s="680"/>
      <c r="CG197" s="677"/>
      <c r="CH197" s="677"/>
      <c r="CI197" s="677"/>
      <c r="CJ197" s="677"/>
      <c r="CK197" s="677"/>
      <c r="CL197" s="680"/>
      <c r="CM197" s="680"/>
    </row>
    <row r="198" spans="1:91" s="676" customFormat="1" hidden="1">
      <c r="A198" s="654">
        <f>'MTG RTG September 2019'!A186</f>
        <v>0</v>
      </c>
      <c r="B198" s="655"/>
      <c r="C198" s="656" t="str">
        <f>'MTG RTG September 2019'!C186</f>
        <v>24 kitchen</v>
      </c>
      <c r="D198" s="657" t="str">
        <f>'MTG RTG September 2019'!D186</f>
        <v>Off Prime Time</v>
      </c>
      <c r="E198" s="658" t="str">
        <f>'MTG RTG September 2019'!E186</f>
        <v>Sa-Su</v>
      </c>
      <c r="F198" s="659" t="str">
        <f>'MTG RTG September 2019'!F186</f>
        <v>24:00-17:29</v>
      </c>
      <c r="G198" s="658" t="str">
        <f>'MTG RTG September 2019'!G186</f>
        <v>NPT</v>
      </c>
      <c r="H198" s="660">
        <f ca="1">SUMIF('MTG RTG September 2019'!$H$3:$M$4,$AA$9,'MTG RTG September 2019'!$H186:$M186)</f>
        <v>0.1</v>
      </c>
      <c r="I198" s="661">
        <f t="shared" ca="1" si="47"/>
        <v>0</v>
      </c>
      <c r="J198" s="662">
        <f t="shared" ca="1" si="48"/>
        <v>0</v>
      </c>
      <c r="K198" s="663">
        <f t="shared" ca="1" si="65"/>
        <v>0</v>
      </c>
      <c r="L198" s="663">
        <f t="shared" ca="1" si="49"/>
        <v>0</v>
      </c>
      <c r="M198" s="665">
        <f t="shared" si="50"/>
        <v>0</v>
      </c>
      <c r="N198" s="665">
        <f t="shared" si="64"/>
        <v>0</v>
      </c>
      <c r="O198" s="665">
        <f t="shared" si="51"/>
        <v>0</v>
      </c>
      <c r="P198" s="665">
        <f t="shared" si="52"/>
        <v>0</v>
      </c>
      <c r="Q198" s="665"/>
      <c r="R198" s="665">
        <f t="shared" si="53"/>
        <v>0</v>
      </c>
      <c r="S198" s="665">
        <f t="shared" si="54"/>
        <v>0</v>
      </c>
      <c r="T198" s="666">
        <f t="shared" ca="1" si="66"/>
        <v>0</v>
      </c>
      <c r="U198" s="667">
        <f t="shared" ca="1" si="55"/>
        <v>0</v>
      </c>
      <c r="V198" s="667">
        <f t="shared" ca="1" si="56"/>
        <v>0</v>
      </c>
      <c r="W198" s="667">
        <f t="shared" ca="1" si="57"/>
        <v>0</v>
      </c>
      <c r="X198" s="667">
        <f t="shared" ca="1" si="58"/>
        <v>0</v>
      </c>
      <c r="Y198" s="667">
        <f t="shared" ca="1" si="59"/>
        <v>0</v>
      </c>
      <c r="Z198" s="667">
        <f t="shared" ca="1" si="60"/>
        <v>0</v>
      </c>
      <c r="AA198" s="668">
        <f t="shared" ca="1" si="61"/>
        <v>0</v>
      </c>
      <c r="AB198" s="669"/>
      <c r="AC198" s="679"/>
      <c r="AD198" s="677"/>
      <c r="AE198" s="677"/>
      <c r="AF198" s="677"/>
      <c r="AG198" s="677"/>
      <c r="AH198" s="678"/>
      <c r="AI198" s="678"/>
      <c r="AJ198" s="677"/>
      <c r="AK198" s="677"/>
      <c r="AL198" s="677"/>
      <c r="AM198" s="677"/>
      <c r="AN198" s="677"/>
      <c r="AO198" s="678"/>
      <c r="AP198" s="678"/>
      <c r="AQ198" s="677"/>
      <c r="AR198" s="677"/>
      <c r="AS198" s="677"/>
      <c r="AT198" s="677"/>
      <c r="AU198" s="677"/>
      <c r="AV198" s="678"/>
      <c r="AW198" s="678"/>
      <c r="AX198" s="677"/>
      <c r="AY198" s="677"/>
      <c r="AZ198" s="677"/>
      <c r="BA198" s="677"/>
      <c r="BB198" s="677"/>
      <c r="BC198" s="678"/>
      <c r="BD198" s="678"/>
      <c r="BE198" s="677"/>
      <c r="BF198" s="677"/>
      <c r="BG198" s="677"/>
      <c r="BH198" s="677"/>
      <c r="BI198" s="677"/>
      <c r="BJ198" s="678"/>
      <c r="BK198" s="678"/>
      <c r="BL198" s="677"/>
      <c r="BM198" s="677"/>
      <c r="BN198" s="677"/>
      <c r="BO198" s="677"/>
      <c r="BP198" s="677"/>
      <c r="BQ198" s="680"/>
      <c r="BR198" s="680"/>
      <c r="BS198" s="677"/>
      <c r="BT198" s="677"/>
      <c r="BU198" s="677"/>
      <c r="BV198" s="677"/>
      <c r="BW198" s="677"/>
      <c r="BX198" s="680"/>
      <c r="BY198" s="680"/>
      <c r="BZ198" s="677"/>
      <c r="CA198" s="677"/>
      <c r="CB198" s="677"/>
      <c r="CC198" s="677"/>
      <c r="CD198" s="677"/>
      <c r="CE198" s="680"/>
      <c r="CF198" s="680"/>
      <c r="CG198" s="677"/>
      <c r="CH198" s="677"/>
      <c r="CI198" s="677"/>
      <c r="CJ198" s="677"/>
      <c r="CK198" s="677"/>
      <c r="CL198" s="680"/>
      <c r="CM198" s="680"/>
    </row>
    <row r="199" spans="1:91" s="676" customFormat="1" hidden="1">
      <c r="A199" s="654">
        <f>'MTG RTG September 2019'!A187</f>
        <v>0</v>
      </c>
      <c r="B199" s="655"/>
      <c r="C199" s="656" t="str">
        <f>'MTG RTG September 2019'!C187</f>
        <v>24 kitchen</v>
      </c>
      <c r="D199" s="657" t="str">
        <f>'MTG RTG September 2019'!D187</f>
        <v>Prime Time</v>
      </c>
      <c r="E199" s="658" t="str">
        <f>'MTG RTG September 2019'!E187</f>
        <v>Sa-Su</v>
      </c>
      <c r="F199" s="659" t="str">
        <f>'MTG RTG September 2019'!F187</f>
        <v>17:30-23:59</v>
      </c>
      <c r="G199" s="658" t="str">
        <f>'MTG RTG September 2019'!G187</f>
        <v>PT</v>
      </c>
      <c r="H199" s="660">
        <f ca="1">SUMIF('MTG RTG September 2019'!$H$3:$M$4,$AA$9,'MTG RTG September 2019'!$H187:$M187)</f>
        <v>0.1</v>
      </c>
      <c r="I199" s="661">
        <f t="shared" ca="1" si="47"/>
        <v>0</v>
      </c>
      <c r="J199" s="662">
        <f t="shared" ca="1" si="48"/>
        <v>0</v>
      </c>
      <c r="K199" s="663">
        <f t="shared" ca="1" si="65"/>
        <v>0</v>
      </c>
      <c r="L199" s="663">
        <f t="shared" ca="1" si="49"/>
        <v>0</v>
      </c>
      <c r="M199" s="665">
        <f t="shared" si="50"/>
        <v>0</v>
      </c>
      <c r="N199" s="665">
        <f t="shared" si="64"/>
        <v>0</v>
      </c>
      <c r="O199" s="665">
        <f t="shared" si="51"/>
        <v>0</v>
      </c>
      <c r="P199" s="665">
        <f t="shared" si="52"/>
        <v>0</v>
      </c>
      <c r="Q199" s="665"/>
      <c r="R199" s="665">
        <f t="shared" si="53"/>
        <v>0</v>
      </c>
      <c r="S199" s="665">
        <f t="shared" si="54"/>
        <v>0</v>
      </c>
      <c r="T199" s="666">
        <f t="shared" ca="1" si="66"/>
        <v>0</v>
      </c>
      <c r="U199" s="667">
        <f t="shared" ca="1" si="55"/>
        <v>0</v>
      </c>
      <c r="V199" s="667">
        <f t="shared" ca="1" si="56"/>
        <v>0</v>
      </c>
      <c r="W199" s="667">
        <f t="shared" ca="1" si="57"/>
        <v>0</v>
      </c>
      <c r="X199" s="667">
        <f t="shared" ca="1" si="58"/>
        <v>0</v>
      </c>
      <c r="Y199" s="667">
        <f t="shared" ca="1" si="59"/>
        <v>0</v>
      </c>
      <c r="Z199" s="667">
        <f t="shared" ca="1" si="60"/>
        <v>0</v>
      </c>
      <c r="AA199" s="668">
        <f t="shared" ca="1" si="61"/>
        <v>0</v>
      </c>
      <c r="AB199" s="669"/>
      <c r="AC199" s="679"/>
      <c r="AD199" s="677"/>
      <c r="AE199" s="677"/>
      <c r="AF199" s="677"/>
      <c r="AG199" s="677"/>
      <c r="AH199" s="678"/>
      <c r="AI199" s="678"/>
      <c r="AJ199" s="677"/>
      <c r="AK199" s="677"/>
      <c r="AL199" s="677"/>
      <c r="AM199" s="677"/>
      <c r="AN199" s="677"/>
      <c r="AO199" s="678"/>
      <c r="AP199" s="678"/>
      <c r="AQ199" s="677"/>
      <c r="AR199" s="677"/>
      <c r="AS199" s="677"/>
      <c r="AT199" s="677"/>
      <c r="AU199" s="677"/>
      <c r="AV199" s="678"/>
      <c r="AW199" s="678"/>
      <c r="AX199" s="677"/>
      <c r="AY199" s="677"/>
      <c r="AZ199" s="677"/>
      <c r="BA199" s="677"/>
      <c r="BB199" s="677"/>
      <c r="BC199" s="678"/>
      <c r="BD199" s="678"/>
      <c r="BE199" s="677"/>
      <c r="BF199" s="677"/>
      <c r="BG199" s="677"/>
      <c r="BH199" s="677"/>
      <c r="BI199" s="677"/>
      <c r="BJ199" s="678"/>
      <c r="BK199" s="678"/>
      <c r="BL199" s="677"/>
      <c r="BM199" s="677"/>
      <c r="BN199" s="677"/>
      <c r="BO199" s="677"/>
      <c r="BP199" s="677"/>
      <c r="BQ199" s="680"/>
      <c r="BR199" s="680"/>
      <c r="BS199" s="677"/>
      <c r="BT199" s="677"/>
      <c r="BU199" s="677"/>
      <c r="BV199" s="677"/>
      <c r="BW199" s="677"/>
      <c r="BX199" s="680"/>
      <c r="BY199" s="680"/>
      <c r="BZ199" s="677"/>
      <c r="CA199" s="677"/>
      <c r="CB199" s="677"/>
      <c r="CC199" s="677"/>
      <c r="CD199" s="677"/>
      <c r="CE199" s="680"/>
      <c r="CF199" s="680"/>
      <c r="CG199" s="677"/>
      <c r="CH199" s="677"/>
      <c r="CI199" s="677"/>
      <c r="CJ199" s="677"/>
      <c r="CK199" s="677"/>
      <c r="CL199" s="680"/>
      <c r="CM199" s="680"/>
    </row>
    <row r="200" spans="1:91" s="676" customFormat="1" hidden="1">
      <c r="A200" s="654">
        <f>'MTG RTG September 2019'!A188</f>
        <v>0</v>
      </c>
      <c r="B200" s="655"/>
      <c r="C200" s="656" t="str">
        <f>'MTG RTG September 2019'!C188</f>
        <v>24 kitchen</v>
      </c>
      <c r="D200" s="657" t="str">
        <f>'MTG RTG September 2019'!D188</f>
        <v>Prime Time</v>
      </c>
      <c r="E200" s="658" t="str">
        <f>'MTG RTG September 2019'!E188</f>
        <v>Sa-Su</v>
      </c>
      <c r="F200" s="659" t="str">
        <f>'MTG RTG September 2019'!F188</f>
        <v>17:30-23:59</v>
      </c>
      <c r="G200" s="658" t="str">
        <f>'MTG RTG September 2019'!G188</f>
        <v>PT</v>
      </c>
      <c r="H200" s="660">
        <f ca="1">SUMIF('MTG RTG September 2019'!$H$3:$M$4,$AA$9,'MTG RTG September 2019'!$H188:$M188)</f>
        <v>0.1</v>
      </c>
      <c r="I200" s="661">
        <f t="shared" ca="1" si="47"/>
        <v>0</v>
      </c>
      <c r="J200" s="662">
        <f t="shared" ca="1" si="48"/>
        <v>0</v>
      </c>
      <c r="K200" s="663">
        <f t="shared" ca="1" si="65"/>
        <v>0</v>
      </c>
      <c r="L200" s="663">
        <f t="shared" ca="1" si="49"/>
        <v>0</v>
      </c>
      <c r="M200" s="665">
        <f t="shared" si="50"/>
        <v>0</v>
      </c>
      <c r="N200" s="665">
        <f t="shared" si="64"/>
        <v>0</v>
      </c>
      <c r="O200" s="665">
        <f t="shared" si="51"/>
        <v>0</v>
      </c>
      <c r="P200" s="665">
        <f t="shared" si="52"/>
        <v>0</v>
      </c>
      <c r="Q200" s="665"/>
      <c r="R200" s="665">
        <f t="shared" si="53"/>
        <v>0</v>
      </c>
      <c r="S200" s="665">
        <f t="shared" si="54"/>
        <v>0</v>
      </c>
      <c r="T200" s="666">
        <f t="shared" ca="1" si="66"/>
        <v>0</v>
      </c>
      <c r="U200" s="667">
        <f t="shared" ca="1" si="55"/>
        <v>0</v>
      </c>
      <c r="V200" s="667">
        <f t="shared" ca="1" si="56"/>
        <v>0</v>
      </c>
      <c r="W200" s="667">
        <f t="shared" ca="1" si="57"/>
        <v>0</v>
      </c>
      <c r="X200" s="667">
        <f t="shared" ca="1" si="58"/>
        <v>0</v>
      </c>
      <c r="Y200" s="667">
        <f t="shared" ca="1" si="59"/>
        <v>0</v>
      </c>
      <c r="Z200" s="667">
        <f t="shared" ca="1" si="60"/>
        <v>0</v>
      </c>
      <c r="AA200" s="668">
        <f t="shared" ca="1" si="61"/>
        <v>0</v>
      </c>
      <c r="AB200" s="669"/>
      <c r="AC200" s="679"/>
      <c r="AD200" s="677"/>
      <c r="AE200" s="677"/>
      <c r="AF200" s="677"/>
      <c r="AG200" s="677"/>
      <c r="AH200" s="678"/>
      <c r="AI200" s="678"/>
      <c r="AJ200" s="677"/>
      <c r="AK200" s="677"/>
      <c r="AL200" s="677"/>
      <c r="AM200" s="677"/>
      <c r="AN200" s="677"/>
      <c r="AO200" s="678"/>
      <c r="AP200" s="678"/>
      <c r="AQ200" s="677"/>
      <c r="AR200" s="677"/>
      <c r="AS200" s="677"/>
      <c r="AT200" s="677"/>
      <c r="AU200" s="677"/>
      <c r="AV200" s="678"/>
      <c r="AW200" s="678"/>
      <c r="AX200" s="677"/>
      <c r="AY200" s="677"/>
      <c r="AZ200" s="677"/>
      <c r="BA200" s="677"/>
      <c r="BB200" s="677"/>
      <c r="BC200" s="678"/>
      <c r="BD200" s="678"/>
      <c r="BE200" s="677"/>
      <c r="BF200" s="677"/>
      <c r="BG200" s="677"/>
      <c r="BH200" s="677"/>
      <c r="BI200" s="677"/>
      <c r="BJ200" s="678"/>
      <c r="BK200" s="678"/>
      <c r="BL200" s="677"/>
      <c r="BM200" s="677"/>
      <c r="BN200" s="677"/>
      <c r="BO200" s="677"/>
      <c r="BP200" s="677"/>
      <c r="BQ200" s="680"/>
      <c r="BR200" s="680"/>
      <c r="BS200" s="677"/>
      <c r="BT200" s="677"/>
      <c r="BU200" s="677"/>
      <c r="BV200" s="677"/>
      <c r="BW200" s="677"/>
      <c r="BX200" s="680"/>
      <c r="BY200" s="680"/>
      <c r="BZ200" s="677"/>
      <c r="CA200" s="677"/>
      <c r="CB200" s="677"/>
      <c r="CC200" s="677"/>
      <c r="CD200" s="677"/>
      <c r="CE200" s="680"/>
      <c r="CF200" s="680"/>
      <c r="CG200" s="677"/>
      <c r="CH200" s="677"/>
      <c r="CI200" s="677"/>
      <c r="CJ200" s="677"/>
      <c r="CK200" s="677"/>
      <c r="CL200" s="680"/>
      <c r="CM200" s="680"/>
    </row>
    <row r="201" spans="1:91" s="676" customFormat="1" hidden="1">
      <c r="A201" s="654">
        <f>'MTG RTG September 2019'!A189</f>
        <v>0</v>
      </c>
      <c r="B201" s="655"/>
      <c r="C201" s="656" t="str">
        <f>'MTG RTG September 2019'!C189</f>
        <v>Nickelodeon</v>
      </c>
      <c r="D201" s="657" t="str">
        <f>'MTG RTG September 2019'!D189</f>
        <v>Off Prime Time</v>
      </c>
      <c r="E201" s="658" t="str">
        <f>'MTG RTG September 2019'!E189</f>
        <v>Mo-Fr</v>
      </c>
      <c r="F201" s="659" t="str">
        <f>'MTG RTG September 2019'!F189</f>
        <v>24:00-17:29</v>
      </c>
      <c r="G201" s="658" t="str">
        <f>'MTG RTG September 2019'!G189</f>
        <v>NPT</v>
      </c>
      <c r="H201" s="660">
        <f ca="1">SUMIF('MTG RTG September 2019'!$H$3:$M$4,$AA$9,'MTG RTG September 2019'!$H189:$M189)</f>
        <v>0.1</v>
      </c>
      <c r="I201" s="661">
        <f t="shared" ca="1" si="47"/>
        <v>0</v>
      </c>
      <c r="J201" s="662">
        <f t="shared" ca="1" si="48"/>
        <v>0</v>
      </c>
      <c r="K201" s="663">
        <f t="shared" ca="1" si="65"/>
        <v>0</v>
      </c>
      <c r="L201" s="663">
        <f t="shared" ca="1" si="49"/>
        <v>0</v>
      </c>
      <c r="M201" s="665">
        <f t="shared" si="50"/>
        <v>0</v>
      </c>
      <c r="N201" s="665">
        <f t="shared" si="64"/>
        <v>0</v>
      </c>
      <c r="O201" s="665">
        <f t="shared" si="51"/>
        <v>0</v>
      </c>
      <c r="P201" s="665">
        <f t="shared" si="52"/>
        <v>0</v>
      </c>
      <c r="Q201" s="665"/>
      <c r="R201" s="665">
        <f t="shared" si="53"/>
        <v>0</v>
      </c>
      <c r="S201" s="665">
        <f t="shared" si="54"/>
        <v>0</v>
      </c>
      <c r="T201" s="666">
        <f t="shared" ca="1" si="66"/>
        <v>0</v>
      </c>
      <c r="U201" s="667">
        <f t="shared" ca="1" si="55"/>
        <v>0</v>
      </c>
      <c r="V201" s="667">
        <f t="shared" ca="1" si="56"/>
        <v>0</v>
      </c>
      <c r="W201" s="667">
        <f t="shared" ca="1" si="57"/>
        <v>0</v>
      </c>
      <c r="X201" s="667">
        <f t="shared" ca="1" si="58"/>
        <v>0</v>
      </c>
      <c r="Y201" s="667">
        <f t="shared" ca="1" si="59"/>
        <v>0</v>
      </c>
      <c r="Z201" s="667">
        <f t="shared" ca="1" si="60"/>
        <v>0</v>
      </c>
      <c r="AA201" s="668">
        <f t="shared" ca="1" si="61"/>
        <v>0</v>
      </c>
      <c r="AB201" s="669"/>
      <c r="AC201" s="679"/>
      <c r="AD201" s="677"/>
      <c r="AE201" s="677"/>
      <c r="AF201" s="677"/>
      <c r="AG201" s="677"/>
      <c r="AH201" s="678"/>
      <c r="AI201" s="678"/>
      <c r="AJ201" s="677"/>
      <c r="AK201" s="677"/>
      <c r="AL201" s="677"/>
      <c r="AM201" s="677"/>
      <c r="AN201" s="677"/>
      <c r="AO201" s="678"/>
      <c r="AP201" s="678"/>
      <c r="AQ201" s="677"/>
      <c r="AR201" s="677"/>
      <c r="AS201" s="677"/>
      <c r="AT201" s="677"/>
      <c r="AU201" s="677"/>
      <c r="AV201" s="678"/>
      <c r="AW201" s="678"/>
      <c r="AX201" s="677"/>
      <c r="AY201" s="677"/>
      <c r="AZ201" s="677"/>
      <c r="BA201" s="677"/>
      <c r="BB201" s="677"/>
      <c r="BC201" s="678"/>
      <c r="BD201" s="678"/>
      <c r="BE201" s="677"/>
      <c r="BF201" s="677"/>
      <c r="BG201" s="677"/>
      <c r="BH201" s="677"/>
      <c r="BI201" s="677"/>
      <c r="BJ201" s="678"/>
      <c r="BK201" s="678"/>
      <c r="BL201" s="677"/>
      <c r="BM201" s="677"/>
      <c r="BN201" s="677"/>
      <c r="BO201" s="677"/>
      <c r="BP201" s="677"/>
      <c r="BQ201" s="680"/>
      <c r="BR201" s="680"/>
      <c r="BS201" s="677"/>
      <c r="BT201" s="677"/>
      <c r="BU201" s="677"/>
      <c r="BV201" s="677"/>
      <c r="BW201" s="677"/>
      <c r="BX201" s="680"/>
      <c r="BY201" s="680"/>
      <c r="BZ201" s="677"/>
      <c r="CA201" s="677"/>
      <c r="CB201" s="677"/>
      <c r="CC201" s="677"/>
      <c r="CD201" s="677"/>
      <c r="CE201" s="680"/>
      <c r="CF201" s="680"/>
      <c r="CG201" s="677"/>
      <c r="CH201" s="677"/>
      <c r="CI201" s="677"/>
      <c r="CJ201" s="677"/>
      <c r="CK201" s="677"/>
      <c r="CL201" s="680"/>
      <c r="CM201" s="680"/>
    </row>
    <row r="202" spans="1:91" s="676" customFormat="1" hidden="1">
      <c r="A202" s="654">
        <f>'MTG RTG September 2019'!A190</f>
        <v>0</v>
      </c>
      <c r="B202" s="655"/>
      <c r="C202" s="656" t="str">
        <f>'MTG RTG September 2019'!C190</f>
        <v>Nickelodeon</v>
      </c>
      <c r="D202" s="657" t="str">
        <f>'MTG RTG September 2019'!D190</f>
        <v>Prime Time</v>
      </c>
      <c r="E202" s="658" t="str">
        <f>'MTG RTG September 2019'!E190</f>
        <v>Mo-Fr</v>
      </c>
      <c r="F202" s="659" t="str">
        <f>'MTG RTG September 2019'!F190</f>
        <v>17:30-23:59</v>
      </c>
      <c r="G202" s="658" t="str">
        <f>'MTG RTG September 2019'!G190</f>
        <v>PT</v>
      </c>
      <c r="H202" s="660">
        <f ca="1">SUMIF('MTG RTG September 2019'!$H$3:$M$4,$AA$9,'MTG RTG September 2019'!$H190:$M190)</f>
        <v>0.1</v>
      </c>
      <c r="I202" s="661">
        <f t="shared" ca="1" si="47"/>
        <v>0</v>
      </c>
      <c r="J202" s="662">
        <f t="shared" ca="1" si="48"/>
        <v>0</v>
      </c>
      <c r="K202" s="663">
        <f t="shared" ca="1" si="65"/>
        <v>0</v>
      </c>
      <c r="L202" s="663">
        <f t="shared" ca="1" si="49"/>
        <v>0</v>
      </c>
      <c r="M202" s="665">
        <f t="shared" si="50"/>
        <v>0</v>
      </c>
      <c r="N202" s="665">
        <f t="shared" si="64"/>
        <v>0</v>
      </c>
      <c r="O202" s="665">
        <f t="shared" si="51"/>
        <v>0</v>
      </c>
      <c r="P202" s="665">
        <f t="shared" si="52"/>
        <v>0</v>
      </c>
      <c r="Q202" s="665"/>
      <c r="R202" s="665">
        <f t="shared" si="53"/>
        <v>0</v>
      </c>
      <c r="S202" s="665">
        <f t="shared" si="54"/>
        <v>0</v>
      </c>
      <c r="T202" s="666">
        <f t="shared" ca="1" si="66"/>
        <v>0</v>
      </c>
      <c r="U202" s="667">
        <f t="shared" ca="1" si="55"/>
        <v>0</v>
      </c>
      <c r="V202" s="667">
        <f t="shared" ca="1" si="56"/>
        <v>0</v>
      </c>
      <c r="W202" s="667">
        <f t="shared" ca="1" si="57"/>
        <v>0</v>
      </c>
      <c r="X202" s="667">
        <f t="shared" ca="1" si="58"/>
        <v>0</v>
      </c>
      <c r="Y202" s="667">
        <f t="shared" ca="1" si="59"/>
        <v>0</v>
      </c>
      <c r="Z202" s="667">
        <f t="shared" ca="1" si="60"/>
        <v>0</v>
      </c>
      <c r="AA202" s="668">
        <f t="shared" ca="1" si="61"/>
        <v>0</v>
      </c>
      <c r="AB202" s="669"/>
      <c r="AC202" s="679"/>
      <c r="AD202" s="677"/>
      <c r="AE202" s="677"/>
      <c r="AF202" s="677"/>
      <c r="AG202" s="677"/>
      <c r="AH202" s="678"/>
      <c r="AI202" s="678"/>
      <c r="AJ202" s="677"/>
      <c r="AK202" s="677"/>
      <c r="AL202" s="677"/>
      <c r="AM202" s="677"/>
      <c r="AN202" s="677"/>
      <c r="AO202" s="678"/>
      <c r="AP202" s="678"/>
      <c r="AQ202" s="677"/>
      <c r="AR202" s="677"/>
      <c r="AS202" s="677"/>
      <c r="AT202" s="677"/>
      <c r="AU202" s="677"/>
      <c r="AV202" s="678"/>
      <c r="AW202" s="678"/>
      <c r="AX202" s="677"/>
      <c r="AY202" s="677"/>
      <c r="AZ202" s="677"/>
      <c r="BA202" s="677"/>
      <c r="BB202" s="677"/>
      <c r="BC202" s="678"/>
      <c r="BD202" s="678"/>
      <c r="BE202" s="677"/>
      <c r="BF202" s="677"/>
      <c r="BG202" s="677"/>
      <c r="BH202" s="677"/>
      <c r="BI202" s="677"/>
      <c r="BJ202" s="678"/>
      <c r="BK202" s="678"/>
      <c r="BL202" s="677"/>
      <c r="BM202" s="677"/>
      <c r="BN202" s="677"/>
      <c r="BO202" s="677"/>
      <c r="BP202" s="677"/>
      <c r="BQ202" s="680"/>
      <c r="BR202" s="680"/>
      <c r="BS202" s="677"/>
      <c r="BT202" s="677"/>
      <c r="BU202" s="677"/>
      <c r="BV202" s="677"/>
      <c r="BW202" s="677"/>
      <c r="BX202" s="680"/>
      <c r="BY202" s="680"/>
      <c r="BZ202" s="677"/>
      <c r="CA202" s="677"/>
      <c r="CB202" s="677"/>
      <c r="CC202" s="677"/>
      <c r="CD202" s="677"/>
      <c r="CE202" s="680"/>
      <c r="CF202" s="680"/>
      <c r="CG202" s="677"/>
      <c r="CH202" s="677"/>
      <c r="CI202" s="677"/>
      <c r="CJ202" s="677"/>
      <c r="CK202" s="677"/>
      <c r="CL202" s="680"/>
      <c r="CM202" s="680"/>
    </row>
    <row r="203" spans="1:91" s="676" customFormat="1" hidden="1">
      <c r="A203" s="654">
        <f>'MTG RTG September 2019'!A191</f>
        <v>0</v>
      </c>
      <c r="B203" s="655"/>
      <c r="C203" s="656" t="str">
        <f>'MTG RTG September 2019'!C191</f>
        <v>Nickelodeon</v>
      </c>
      <c r="D203" s="657" t="str">
        <f>'MTG RTG September 2019'!D191</f>
        <v>Prime Time</v>
      </c>
      <c r="E203" s="658" t="str">
        <f>'MTG RTG September 2019'!E191</f>
        <v>Mo-Fr</v>
      </c>
      <c r="F203" s="659" t="str">
        <f>'MTG RTG September 2019'!F191</f>
        <v>17:30-23:59</v>
      </c>
      <c r="G203" s="658" t="str">
        <f>'MTG RTG September 2019'!G191</f>
        <v>PT</v>
      </c>
      <c r="H203" s="660">
        <f ca="1">SUMIF('MTG RTG September 2019'!$H$3:$M$4,$AA$9,'MTG RTG September 2019'!$H191:$M191)</f>
        <v>0.1</v>
      </c>
      <c r="I203" s="661">
        <f t="shared" ca="1" si="47"/>
        <v>0</v>
      </c>
      <c r="J203" s="662">
        <f t="shared" ca="1" si="48"/>
        <v>0</v>
      </c>
      <c r="K203" s="663">
        <f t="shared" ca="1" si="65"/>
        <v>0</v>
      </c>
      <c r="L203" s="663">
        <f t="shared" ca="1" si="49"/>
        <v>0</v>
      </c>
      <c r="M203" s="665">
        <f t="shared" si="50"/>
        <v>0</v>
      </c>
      <c r="N203" s="665">
        <f t="shared" ref="N203:N224" si="67">COUNTIF(AC203:CM203,"B")</f>
        <v>0</v>
      </c>
      <c r="O203" s="665">
        <f t="shared" si="51"/>
        <v>0</v>
      </c>
      <c r="P203" s="665">
        <f t="shared" si="52"/>
        <v>0</v>
      </c>
      <c r="Q203" s="665"/>
      <c r="R203" s="665">
        <f t="shared" si="53"/>
        <v>0</v>
      </c>
      <c r="S203" s="665">
        <f t="shared" si="54"/>
        <v>0</v>
      </c>
      <c r="T203" s="666">
        <f t="shared" ca="1" si="66"/>
        <v>0</v>
      </c>
      <c r="U203" s="667">
        <f t="shared" ca="1" si="55"/>
        <v>0</v>
      </c>
      <c r="V203" s="667">
        <f t="shared" ca="1" si="56"/>
        <v>0</v>
      </c>
      <c r="W203" s="667">
        <f t="shared" ca="1" si="57"/>
        <v>0</v>
      </c>
      <c r="X203" s="667">
        <f t="shared" ca="1" si="58"/>
        <v>0</v>
      </c>
      <c r="Y203" s="667">
        <f t="shared" ca="1" si="59"/>
        <v>0</v>
      </c>
      <c r="Z203" s="667">
        <f t="shared" ca="1" si="60"/>
        <v>0</v>
      </c>
      <c r="AA203" s="668">
        <f t="shared" ca="1" si="61"/>
        <v>0</v>
      </c>
      <c r="AB203" s="669"/>
      <c r="AC203" s="679"/>
      <c r="AD203" s="677"/>
      <c r="AE203" s="677"/>
      <c r="AF203" s="677"/>
      <c r="AG203" s="677"/>
      <c r="AH203" s="678"/>
      <c r="AI203" s="678"/>
      <c r="AJ203" s="677"/>
      <c r="AK203" s="677"/>
      <c r="AL203" s="677"/>
      <c r="AM203" s="677"/>
      <c r="AN203" s="677"/>
      <c r="AO203" s="678"/>
      <c r="AP203" s="678"/>
      <c r="AQ203" s="677"/>
      <c r="AR203" s="677"/>
      <c r="AS203" s="677"/>
      <c r="AT203" s="677"/>
      <c r="AU203" s="677"/>
      <c r="AV203" s="678"/>
      <c r="AW203" s="678"/>
      <c r="AX203" s="677"/>
      <c r="AY203" s="677"/>
      <c r="AZ203" s="677"/>
      <c r="BA203" s="677"/>
      <c r="BB203" s="677"/>
      <c r="BC203" s="678"/>
      <c r="BD203" s="678"/>
      <c r="BE203" s="677"/>
      <c r="BF203" s="677"/>
      <c r="BG203" s="677"/>
      <c r="BH203" s="677"/>
      <c r="BI203" s="677"/>
      <c r="BJ203" s="678"/>
      <c r="BK203" s="678"/>
      <c r="BL203" s="677"/>
      <c r="BM203" s="677"/>
      <c r="BN203" s="677"/>
      <c r="BO203" s="677"/>
      <c r="BP203" s="677"/>
      <c r="BQ203" s="680"/>
      <c r="BR203" s="680"/>
      <c r="BS203" s="677"/>
      <c r="BT203" s="677"/>
      <c r="BU203" s="677"/>
      <c r="BV203" s="677"/>
      <c r="BW203" s="677"/>
      <c r="BX203" s="680"/>
      <c r="BY203" s="680"/>
      <c r="BZ203" s="677"/>
      <c r="CA203" s="677"/>
      <c r="CB203" s="677"/>
      <c r="CC203" s="677"/>
      <c r="CD203" s="677"/>
      <c r="CE203" s="680"/>
      <c r="CF203" s="680"/>
      <c r="CG203" s="677"/>
      <c r="CH203" s="677"/>
      <c r="CI203" s="677"/>
      <c r="CJ203" s="677"/>
      <c r="CK203" s="677"/>
      <c r="CL203" s="680"/>
      <c r="CM203" s="680"/>
    </row>
    <row r="204" spans="1:91" s="676" customFormat="1" hidden="1">
      <c r="A204" s="654">
        <f>'MTG RTG September 2019'!A192</f>
        <v>0</v>
      </c>
      <c r="B204" s="655"/>
      <c r="C204" s="656" t="str">
        <f>'MTG RTG September 2019'!C192</f>
        <v>Nickelodeon</v>
      </c>
      <c r="D204" s="657" t="str">
        <f>'MTG RTG September 2019'!D192</f>
        <v>Off Prime Time</v>
      </c>
      <c r="E204" s="658" t="str">
        <f>'MTG RTG September 2019'!E192</f>
        <v>Sa-Su</v>
      </c>
      <c r="F204" s="659" t="str">
        <f>'MTG RTG September 2019'!F192</f>
        <v>24:00-17:29</v>
      </c>
      <c r="G204" s="658" t="str">
        <f>'MTG RTG September 2019'!G192</f>
        <v>NPT</v>
      </c>
      <c r="H204" s="660">
        <f ca="1">SUMIF('MTG RTG September 2019'!$H$3:$M$4,$AA$9,'MTG RTG September 2019'!$H192:$M192)</f>
        <v>0.1</v>
      </c>
      <c r="I204" s="661">
        <f t="shared" ca="1" si="47"/>
        <v>0</v>
      </c>
      <c r="J204" s="662">
        <f t="shared" ca="1" si="48"/>
        <v>0</v>
      </c>
      <c r="K204" s="663">
        <f t="shared" ca="1" si="65"/>
        <v>0</v>
      </c>
      <c r="L204" s="663">
        <f t="shared" ca="1" si="49"/>
        <v>0</v>
      </c>
      <c r="M204" s="665">
        <f t="shared" si="50"/>
        <v>0</v>
      </c>
      <c r="N204" s="665">
        <f t="shared" si="67"/>
        <v>0</v>
      </c>
      <c r="O204" s="665">
        <f t="shared" si="51"/>
        <v>0</v>
      </c>
      <c r="P204" s="665">
        <f t="shared" si="52"/>
        <v>0</v>
      </c>
      <c r="Q204" s="665"/>
      <c r="R204" s="665">
        <f t="shared" si="53"/>
        <v>0</v>
      </c>
      <c r="S204" s="665">
        <f t="shared" si="54"/>
        <v>0</v>
      </c>
      <c r="T204" s="666">
        <f t="shared" ca="1" si="66"/>
        <v>0</v>
      </c>
      <c r="U204" s="667">
        <f t="shared" ca="1" si="55"/>
        <v>0</v>
      </c>
      <c r="V204" s="667">
        <f t="shared" ca="1" si="56"/>
        <v>0</v>
      </c>
      <c r="W204" s="667">
        <f t="shared" ca="1" si="57"/>
        <v>0</v>
      </c>
      <c r="X204" s="667">
        <f t="shared" ca="1" si="58"/>
        <v>0</v>
      </c>
      <c r="Y204" s="667">
        <f t="shared" ca="1" si="59"/>
        <v>0</v>
      </c>
      <c r="Z204" s="667">
        <f t="shared" ca="1" si="60"/>
        <v>0</v>
      </c>
      <c r="AA204" s="668">
        <f t="shared" ca="1" si="61"/>
        <v>0</v>
      </c>
      <c r="AB204" s="669"/>
      <c r="AC204" s="679"/>
      <c r="AD204" s="677"/>
      <c r="AE204" s="677"/>
      <c r="AF204" s="677"/>
      <c r="AG204" s="677"/>
      <c r="AH204" s="678"/>
      <c r="AI204" s="678"/>
      <c r="AJ204" s="677"/>
      <c r="AK204" s="677"/>
      <c r="AL204" s="677"/>
      <c r="AM204" s="677"/>
      <c r="AN204" s="677"/>
      <c r="AO204" s="678"/>
      <c r="AP204" s="678"/>
      <c r="AQ204" s="677"/>
      <c r="AR204" s="677"/>
      <c r="AS204" s="677"/>
      <c r="AT204" s="677"/>
      <c r="AU204" s="677"/>
      <c r="AV204" s="678"/>
      <c r="AW204" s="678"/>
      <c r="AX204" s="677"/>
      <c r="AY204" s="677"/>
      <c r="AZ204" s="677"/>
      <c r="BA204" s="677"/>
      <c r="BB204" s="677"/>
      <c r="BC204" s="678"/>
      <c r="BD204" s="678"/>
      <c r="BE204" s="677"/>
      <c r="BF204" s="677"/>
      <c r="BG204" s="677"/>
      <c r="BH204" s="677"/>
      <c r="BI204" s="677"/>
      <c r="BJ204" s="678"/>
      <c r="BK204" s="678"/>
      <c r="BL204" s="677"/>
      <c r="BM204" s="677"/>
      <c r="BN204" s="677"/>
      <c r="BO204" s="677"/>
      <c r="BP204" s="677"/>
      <c r="BQ204" s="680"/>
      <c r="BR204" s="680"/>
      <c r="BS204" s="677"/>
      <c r="BT204" s="677"/>
      <c r="BU204" s="677"/>
      <c r="BV204" s="677"/>
      <c r="BW204" s="677"/>
      <c r="BX204" s="680"/>
      <c r="BY204" s="680"/>
      <c r="BZ204" s="677"/>
      <c r="CA204" s="677"/>
      <c r="CB204" s="677"/>
      <c r="CC204" s="677"/>
      <c r="CD204" s="677"/>
      <c r="CE204" s="680"/>
      <c r="CF204" s="680"/>
      <c r="CG204" s="677"/>
      <c r="CH204" s="677"/>
      <c r="CI204" s="677"/>
      <c r="CJ204" s="677"/>
      <c r="CK204" s="677"/>
      <c r="CL204" s="680"/>
      <c r="CM204" s="680"/>
    </row>
    <row r="205" spans="1:91" s="676" customFormat="1" hidden="1">
      <c r="A205" s="654">
        <f>'MTG RTG September 2019'!A193</f>
        <v>0</v>
      </c>
      <c r="B205" s="655"/>
      <c r="C205" s="656" t="str">
        <f>'MTG RTG September 2019'!C193</f>
        <v>Nickelodeon</v>
      </c>
      <c r="D205" s="657" t="str">
        <f>'MTG RTG September 2019'!D193</f>
        <v>Off Prime Time</v>
      </c>
      <c r="E205" s="658" t="str">
        <f>'MTG RTG September 2019'!E193</f>
        <v>Sa-Su</v>
      </c>
      <c r="F205" s="659" t="str">
        <f>'MTG RTG September 2019'!F193</f>
        <v>24:00-17:29</v>
      </c>
      <c r="G205" s="658" t="str">
        <f>'MTG RTG September 2019'!G193</f>
        <v>NPT</v>
      </c>
      <c r="H205" s="660">
        <f ca="1">SUMIF('MTG RTG September 2019'!$H$3:$M$4,$AA$9,'MTG RTG September 2019'!$H193:$M193)</f>
        <v>0.1</v>
      </c>
      <c r="I205" s="661">
        <f t="shared" ca="1" si="47"/>
        <v>0</v>
      </c>
      <c r="J205" s="662">
        <f t="shared" ca="1" si="48"/>
        <v>0</v>
      </c>
      <c r="K205" s="663">
        <f t="shared" ca="1" si="65"/>
        <v>0</v>
      </c>
      <c r="L205" s="663">
        <f t="shared" ca="1" si="49"/>
        <v>0</v>
      </c>
      <c r="M205" s="665">
        <f t="shared" si="50"/>
        <v>0</v>
      </c>
      <c r="N205" s="665">
        <f t="shared" si="67"/>
        <v>0</v>
      </c>
      <c r="O205" s="665">
        <f t="shared" si="51"/>
        <v>0</v>
      </c>
      <c r="P205" s="665">
        <f t="shared" si="52"/>
        <v>0</v>
      </c>
      <c r="Q205" s="665"/>
      <c r="R205" s="665">
        <f t="shared" si="53"/>
        <v>0</v>
      </c>
      <c r="S205" s="665">
        <f t="shared" si="54"/>
        <v>0</v>
      </c>
      <c r="T205" s="666">
        <f t="shared" ca="1" si="66"/>
        <v>0</v>
      </c>
      <c r="U205" s="667">
        <f t="shared" ca="1" si="55"/>
        <v>0</v>
      </c>
      <c r="V205" s="667">
        <f t="shared" ca="1" si="56"/>
        <v>0</v>
      </c>
      <c r="W205" s="667">
        <f t="shared" ca="1" si="57"/>
        <v>0</v>
      </c>
      <c r="X205" s="667">
        <f t="shared" ca="1" si="58"/>
        <v>0</v>
      </c>
      <c r="Y205" s="667">
        <f t="shared" ca="1" si="59"/>
        <v>0</v>
      </c>
      <c r="Z205" s="667">
        <f t="shared" ca="1" si="60"/>
        <v>0</v>
      </c>
      <c r="AA205" s="668">
        <f t="shared" ca="1" si="61"/>
        <v>0</v>
      </c>
      <c r="AB205" s="669"/>
      <c r="AC205" s="679"/>
      <c r="AD205" s="677"/>
      <c r="AE205" s="677"/>
      <c r="AF205" s="677"/>
      <c r="AG205" s="677"/>
      <c r="AH205" s="678"/>
      <c r="AI205" s="678"/>
      <c r="AJ205" s="677"/>
      <c r="AK205" s="677"/>
      <c r="AL205" s="677"/>
      <c r="AM205" s="677"/>
      <c r="AN205" s="677"/>
      <c r="AO205" s="678"/>
      <c r="AP205" s="678"/>
      <c r="AQ205" s="677"/>
      <c r="AR205" s="677"/>
      <c r="AS205" s="677"/>
      <c r="AT205" s="677"/>
      <c r="AU205" s="677"/>
      <c r="AV205" s="678"/>
      <c r="AW205" s="678"/>
      <c r="AX205" s="677"/>
      <c r="AY205" s="677"/>
      <c r="AZ205" s="677"/>
      <c r="BA205" s="677"/>
      <c r="BB205" s="677"/>
      <c r="BC205" s="678"/>
      <c r="BD205" s="678"/>
      <c r="BE205" s="677"/>
      <c r="BF205" s="677"/>
      <c r="BG205" s="677"/>
      <c r="BH205" s="677"/>
      <c r="BI205" s="677"/>
      <c r="BJ205" s="678"/>
      <c r="BK205" s="678"/>
      <c r="BL205" s="677"/>
      <c r="BM205" s="677"/>
      <c r="BN205" s="677"/>
      <c r="BO205" s="677"/>
      <c r="BP205" s="677"/>
      <c r="BQ205" s="680"/>
      <c r="BR205" s="680"/>
      <c r="BS205" s="677"/>
      <c r="BT205" s="677"/>
      <c r="BU205" s="677"/>
      <c r="BV205" s="677"/>
      <c r="BW205" s="677"/>
      <c r="BX205" s="680"/>
      <c r="BY205" s="680"/>
      <c r="BZ205" s="677"/>
      <c r="CA205" s="677"/>
      <c r="CB205" s="677"/>
      <c r="CC205" s="677"/>
      <c r="CD205" s="677"/>
      <c r="CE205" s="680"/>
      <c r="CF205" s="680"/>
      <c r="CG205" s="677"/>
      <c r="CH205" s="677"/>
      <c r="CI205" s="677"/>
      <c r="CJ205" s="677"/>
      <c r="CK205" s="677"/>
      <c r="CL205" s="680"/>
      <c r="CM205" s="680"/>
    </row>
    <row r="206" spans="1:91" s="676" customFormat="1" hidden="1">
      <c r="A206" s="654">
        <f>'MTG RTG September 2019'!A194</f>
        <v>0</v>
      </c>
      <c r="B206" s="655"/>
      <c r="C206" s="656" t="str">
        <f>'MTG RTG September 2019'!C194</f>
        <v>Nickelodeon</v>
      </c>
      <c r="D206" s="657" t="str">
        <f>'MTG RTG September 2019'!D194</f>
        <v>Prime Time</v>
      </c>
      <c r="E206" s="658" t="str">
        <f>'MTG RTG September 2019'!E194</f>
        <v>Sa-Su</v>
      </c>
      <c r="F206" s="659" t="str">
        <f>'MTG RTG September 2019'!F194</f>
        <v>17:30-23:59</v>
      </c>
      <c r="G206" s="658" t="str">
        <f>'MTG RTG September 2019'!G194</f>
        <v>PT</v>
      </c>
      <c r="H206" s="660">
        <f ca="1">SUMIF('MTG RTG September 2019'!$H$3:$M$4,$AA$9,'MTG RTG September 2019'!$H194:$M194)</f>
        <v>0.1</v>
      </c>
      <c r="I206" s="661">
        <f t="shared" ca="1" si="47"/>
        <v>0</v>
      </c>
      <c r="J206" s="662">
        <f t="shared" ca="1" si="48"/>
        <v>0</v>
      </c>
      <c r="K206" s="663">
        <f t="shared" ca="1" si="65"/>
        <v>0</v>
      </c>
      <c r="L206" s="663">
        <f t="shared" ca="1" si="49"/>
        <v>0</v>
      </c>
      <c r="M206" s="665">
        <f t="shared" si="50"/>
        <v>0</v>
      </c>
      <c r="N206" s="665">
        <f t="shared" si="67"/>
        <v>0</v>
      </c>
      <c r="O206" s="665">
        <f t="shared" si="51"/>
        <v>0</v>
      </c>
      <c r="P206" s="665">
        <f t="shared" si="52"/>
        <v>0</v>
      </c>
      <c r="Q206" s="665"/>
      <c r="R206" s="665">
        <f t="shared" si="53"/>
        <v>0</v>
      </c>
      <c r="S206" s="665">
        <f t="shared" si="54"/>
        <v>0</v>
      </c>
      <c r="T206" s="666">
        <f t="shared" ca="1" si="66"/>
        <v>0</v>
      </c>
      <c r="U206" s="667">
        <f t="shared" ca="1" si="55"/>
        <v>0</v>
      </c>
      <c r="V206" s="667">
        <f t="shared" ca="1" si="56"/>
        <v>0</v>
      </c>
      <c r="W206" s="667">
        <f t="shared" ca="1" si="57"/>
        <v>0</v>
      </c>
      <c r="X206" s="667">
        <f t="shared" ca="1" si="58"/>
        <v>0</v>
      </c>
      <c r="Y206" s="667">
        <f t="shared" ca="1" si="59"/>
        <v>0</v>
      </c>
      <c r="Z206" s="667">
        <f t="shared" ca="1" si="60"/>
        <v>0</v>
      </c>
      <c r="AA206" s="668">
        <f t="shared" ca="1" si="61"/>
        <v>0</v>
      </c>
      <c r="AB206" s="669"/>
      <c r="AC206" s="679"/>
      <c r="AD206" s="677"/>
      <c r="AE206" s="677"/>
      <c r="AF206" s="677"/>
      <c r="AG206" s="677"/>
      <c r="AH206" s="678"/>
      <c r="AI206" s="678"/>
      <c r="AJ206" s="677"/>
      <c r="AK206" s="677"/>
      <c r="AL206" s="677"/>
      <c r="AM206" s="677"/>
      <c r="AN206" s="677"/>
      <c r="AO206" s="678"/>
      <c r="AP206" s="678"/>
      <c r="AQ206" s="677"/>
      <c r="AR206" s="677"/>
      <c r="AS206" s="677"/>
      <c r="AT206" s="677"/>
      <c r="AU206" s="677"/>
      <c r="AV206" s="678"/>
      <c r="AW206" s="678"/>
      <c r="AX206" s="677"/>
      <c r="AY206" s="677"/>
      <c r="AZ206" s="677"/>
      <c r="BA206" s="677"/>
      <c r="BB206" s="677"/>
      <c r="BC206" s="678"/>
      <c r="BD206" s="678"/>
      <c r="BE206" s="677"/>
      <c r="BF206" s="677"/>
      <c r="BG206" s="677"/>
      <c r="BH206" s="677"/>
      <c r="BI206" s="677"/>
      <c r="BJ206" s="678"/>
      <c r="BK206" s="678"/>
      <c r="BL206" s="677"/>
      <c r="BM206" s="677"/>
      <c r="BN206" s="677"/>
      <c r="BO206" s="677"/>
      <c r="BP206" s="677"/>
      <c r="BQ206" s="680"/>
      <c r="BR206" s="680"/>
      <c r="BS206" s="677"/>
      <c r="BT206" s="677"/>
      <c r="BU206" s="677"/>
      <c r="BV206" s="677"/>
      <c r="BW206" s="677"/>
      <c r="BX206" s="680"/>
      <c r="BY206" s="680"/>
      <c r="BZ206" s="677"/>
      <c r="CA206" s="677"/>
      <c r="CB206" s="677"/>
      <c r="CC206" s="677"/>
      <c r="CD206" s="677"/>
      <c r="CE206" s="680"/>
      <c r="CF206" s="680"/>
      <c r="CG206" s="677"/>
      <c r="CH206" s="677"/>
      <c r="CI206" s="677"/>
      <c r="CJ206" s="677"/>
      <c r="CK206" s="677"/>
      <c r="CL206" s="680"/>
      <c r="CM206" s="680"/>
    </row>
    <row r="207" spans="1:91" s="676" customFormat="1" hidden="1">
      <c r="A207" s="654">
        <f>'MTG RTG September 2019'!A195</f>
        <v>0</v>
      </c>
      <c r="B207" s="655"/>
      <c r="C207" s="656" t="str">
        <f>'MTG RTG September 2019'!C195</f>
        <v>Nickelodeon</v>
      </c>
      <c r="D207" s="657" t="str">
        <f>'MTG RTG September 2019'!D195</f>
        <v>Prime Time</v>
      </c>
      <c r="E207" s="658" t="str">
        <f>'MTG RTG September 2019'!E195</f>
        <v>Sa-Su</v>
      </c>
      <c r="F207" s="659" t="str">
        <f>'MTG RTG September 2019'!F195</f>
        <v>17:30-23:59</v>
      </c>
      <c r="G207" s="658" t="str">
        <f>'MTG RTG September 2019'!G195</f>
        <v>PT</v>
      </c>
      <c r="H207" s="660">
        <f ca="1">SUMIF('MTG RTG September 2019'!$H$3:$M$4,$AA$9,'MTG RTG September 2019'!$H195:$M195)</f>
        <v>0.1</v>
      </c>
      <c r="I207" s="661">
        <f t="shared" ref="I207:I224" ca="1" si="68">T207/H207</f>
        <v>0</v>
      </c>
      <c r="J207" s="662">
        <f t="shared" ref="J207:J224" ca="1" si="69">K207+L207</f>
        <v>0</v>
      </c>
      <c r="K207" s="663">
        <f t="shared" ca="1" si="65"/>
        <v>0</v>
      </c>
      <c r="L207" s="663">
        <f t="shared" ref="L207:L224" ca="1" si="70">H207*O207</f>
        <v>0</v>
      </c>
      <c r="M207" s="665">
        <f t="shared" ref="M207:M224" si="71">COUNTIF(AC207:CM207,"A")</f>
        <v>0</v>
      </c>
      <c r="N207" s="665">
        <f t="shared" si="67"/>
        <v>0</v>
      </c>
      <c r="O207" s="665">
        <f t="shared" ref="O207:O224" si="72">COUNTIF(AC207:CM207,"C")</f>
        <v>0</v>
      </c>
      <c r="P207" s="665">
        <f t="shared" ref="P207:P224" si="73">COUNTIF(AC207:CM207,"D")</f>
        <v>0</v>
      </c>
      <c r="Q207" s="665"/>
      <c r="R207" s="665">
        <f t="shared" ref="R207:R224" si="74">COUNTIF(AC207:CM207,"F")</f>
        <v>0</v>
      </c>
      <c r="S207" s="665">
        <f t="shared" ref="S207:S224" si="75">SUM(M207:R207)</f>
        <v>0</v>
      </c>
      <c r="T207" s="666">
        <f t="shared" ca="1" si="66"/>
        <v>0</v>
      </c>
      <c r="U207" s="667">
        <f t="shared" ref="U207:U224" ca="1" si="76">T207*$H$3</f>
        <v>0</v>
      </c>
      <c r="V207" s="667">
        <f t="shared" ref="V207:V224" ca="1" si="77">T207*$H$4</f>
        <v>0</v>
      </c>
      <c r="W207" s="667">
        <f t="shared" ref="W207:W224" ca="1" si="78">T207*$H$5</f>
        <v>0</v>
      </c>
      <c r="X207" s="667">
        <f t="shared" ref="X207:X224" ca="1" si="79">T207*$H$6</f>
        <v>0</v>
      </c>
      <c r="Y207" s="667">
        <f t="shared" ref="Y207:Y224" ca="1" si="80">T207*$H$7</f>
        <v>0</v>
      </c>
      <c r="Z207" s="667">
        <f t="shared" ref="Z207:Z224" ca="1" si="81">T207*$H$8</f>
        <v>0</v>
      </c>
      <c r="AA207" s="668">
        <f t="shared" ca="1" si="61"/>
        <v>0</v>
      </c>
      <c r="AB207" s="669"/>
      <c r="AC207" s="679"/>
      <c r="AD207" s="677"/>
      <c r="AE207" s="677"/>
      <c r="AF207" s="677"/>
      <c r="AG207" s="677"/>
      <c r="AH207" s="678"/>
      <c r="AI207" s="678"/>
      <c r="AJ207" s="677"/>
      <c r="AK207" s="677"/>
      <c r="AL207" s="677"/>
      <c r="AM207" s="677"/>
      <c r="AN207" s="677"/>
      <c r="AO207" s="678"/>
      <c r="AP207" s="678"/>
      <c r="AQ207" s="677"/>
      <c r="AR207" s="677"/>
      <c r="AS207" s="677"/>
      <c r="AT207" s="677"/>
      <c r="AU207" s="677"/>
      <c r="AV207" s="678"/>
      <c r="AW207" s="678"/>
      <c r="AX207" s="677"/>
      <c r="AY207" s="677"/>
      <c r="AZ207" s="677"/>
      <c r="BA207" s="677"/>
      <c r="BB207" s="677"/>
      <c r="BC207" s="678"/>
      <c r="BD207" s="678"/>
      <c r="BE207" s="677"/>
      <c r="BF207" s="677"/>
      <c r="BG207" s="677"/>
      <c r="BH207" s="677"/>
      <c r="BI207" s="677"/>
      <c r="BJ207" s="678"/>
      <c r="BK207" s="678"/>
      <c r="BL207" s="677"/>
      <c r="BM207" s="677"/>
      <c r="BN207" s="677"/>
      <c r="BO207" s="677"/>
      <c r="BP207" s="677"/>
      <c r="BQ207" s="680"/>
      <c r="BR207" s="680"/>
      <c r="BS207" s="677"/>
      <c r="BT207" s="677"/>
      <c r="BU207" s="677"/>
      <c r="BV207" s="677"/>
      <c r="BW207" s="677"/>
      <c r="BX207" s="680"/>
      <c r="BY207" s="680"/>
      <c r="BZ207" s="677"/>
      <c r="CA207" s="677"/>
      <c r="CB207" s="677"/>
      <c r="CC207" s="677"/>
      <c r="CD207" s="677"/>
      <c r="CE207" s="680"/>
      <c r="CF207" s="680"/>
      <c r="CG207" s="677"/>
      <c r="CH207" s="677"/>
      <c r="CI207" s="677"/>
      <c r="CJ207" s="677"/>
      <c r="CK207" s="677"/>
      <c r="CL207" s="680"/>
      <c r="CM207" s="680"/>
    </row>
    <row r="208" spans="1:91" s="676" customFormat="1" hidden="1">
      <c r="A208" s="654">
        <f>'MTG RTG September 2019'!A196</f>
        <v>0</v>
      </c>
      <c r="B208" s="655"/>
      <c r="C208" s="656" t="str">
        <f>'MTG RTG September 2019'!C196</f>
        <v>NickJR</v>
      </c>
      <c r="D208" s="657" t="str">
        <f>'MTG RTG September 2019'!D196</f>
        <v>Off Prime Time</v>
      </c>
      <c r="E208" s="658" t="str">
        <f>'MTG RTG September 2019'!E196</f>
        <v>Mo-Fr</v>
      </c>
      <c r="F208" s="659" t="str">
        <f>'MTG RTG September 2019'!F196</f>
        <v>24:00-17:29</v>
      </c>
      <c r="G208" s="658" t="str">
        <f>'MTG RTG September 2019'!G196</f>
        <v>NPT</v>
      </c>
      <c r="H208" s="660">
        <f ca="1">SUMIF('MTG RTG September 2019'!$H$3:$M$4,$AA$9,'MTG RTG September 2019'!$H196:$M196)</f>
        <v>0.1</v>
      </c>
      <c r="I208" s="661">
        <f t="shared" ca="1" si="68"/>
        <v>0</v>
      </c>
      <c r="J208" s="662">
        <f t="shared" ca="1" si="69"/>
        <v>0</v>
      </c>
      <c r="K208" s="663">
        <f t="shared" ca="1" si="65"/>
        <v>0</v>
      </c>
      <c r="L208" s="663">
        <f t="shared" ca="1" si="70"/>
        <v>0</v>
      </c>
      <c r="M208" s="665">
        <f t="shared" si="71"/>
        <v>0</v>
      </c>
      <c r="N208" s="665">
        <f t="shared" si="67"/>
        <v>0</v>
      </c>
      <c r="O208" s="665">
        <f t="shared" si="72"/>
        <v>0</v>
      </c>
      <c r="P208" s="665">
        <f t="shared" si="73"/>
        <v>0</v>
      </c>
      <c r="Q208" s="665"/>
      <c r="R208" s="665">
        <f t="shared" si="74"/>
        <v>0</v>
      </c>
      <c r="S208" s="665">
        <f t="shared" si="75"/>
        <v>0</v>
      </c>
      <c r="T208" s="666">
        <f t="shared" ca="1" si="66"/>
        <v>0</v>
      </c>
      <c r="U208" s="667">
        <f t="shared" ca="1" si="76"/>
        <v>0</v>
      </c>
      <c r="V208" s="667">
        <f t="shared" ca="1" si="77"/>
        <v>0</v>
      </c>
      <c r="W208" s="667">
        <f t="shared" ca="1" si="78"/>
        <v>0</v>
      </c>
      <c r="X208" s="667">
        <f t="shared" ca="1" si="79"/>
        <v>0</v>
      </c>
      <c r="Y208" s="667">
        <f t="shared" ca="1" si="80"/>
        <v>0</v>
      </c>
      <c r="Z208" s="667">
        <f t="shared" ca="1" si="81"/>
        <v>0</v>
      </c>
      <c r="AA208" s="668">
        <f t="shared" ca="1" si="61"/>
        <v>0</v>
      </c>
      <c r="AB208" s="669"/>
      <c r="AC208" s="679"/>
      <c r="AD208" s="677"/>
      <c r="AE208" s="677"/>
      <c r="AF208" s="677"/>
      <c r="AG208" s="677"/>
      <c r="AH208" s="678"/>
      <c r="AI208" s="678"/>
      <c r="AJ208" s="677"/>
      <c r="AK208" s="677"/>
      <c r="AL208" s="677"/>
      <c r="AM208" s="677"/>
      <c r="AN208" s="677"/>
      <c r="AO208" s="678"/>
      <c r="AP208" s="678"/>
      <c r="AQ208" s="677"/>
      <c r="AR208" s="677"/>
      <c r="AS208" s="677"/>
      <c r="AT208" s="677"/>
      <c r="AU208" s="677"/>
      <c r="AV208" s="678"/>
      <c r="AW208" s="678"/>
      <c r="AX208" s="677"/>
      <c r="AY208" s="677"/>
      <c r="AZ208" s="677"/>
      <c r="BA208" s="677"/>
      <c r="BB208" s="677"/>
      <c r="BC208" s="678"/>
      <c r="BD208" s="678"/>
      <c r="BE208" s="677"/>
      <c r="BF208" s="677"/>
      <c r="BG208" s="677"/>
      <c r="BH208" s="677"/>
      <c r="BI208" s="677"/>
      <c r="BJ208" s="678"/>
      <c r="BK208" s="678"/>
      <c r="BL208" s="677"/>
      <c r="BM208" s="677"/>
      <c r="BN208" s="677"/>
      <c r="BO208" s="677"/>
      <c r="BP208" s="677"/>
      <c r="BQ208" s="680"/>
      <c r="BR208" s="680"/>
      <c r="BS208" s="677"/>
      <c r="BT208" s="677"/>
      <c r="BU208" s="677"/>
      <c r="BV208" s="677"/>
      <c r="BW208" s="677"/>
      <c r="BX208" s="680"/>
      <c r="BY208" s="680"/>
      <c r="BZ208" s="677"/>
      <c r="CA208" s="677"/>
      <c r="CB208" s="677"/>
      <c r="CC208" s="677"/>
      <c r="CD208" s="677"/>
      <c r="CE208" s="680"/>
      <c r="CF208" s="680"/>
      <c r="CG208" s="677"/>
      <c r="CH208" s="677"/>
      <c r="CI208" s="677"/>
      <c r="CJ208" s="677"/>
      <c r="CK208" s="677"/>
      <c r="CL208" s="680"/>
      <c r="CM208" s="680"/>
    </row>
    <row r="209" spans="1:91" s="676" customFormat="1" hidden="1">
      <c r="A209" s="654">
        <f>'MTG RTG September 2019'!A197</f>
        <v>0</v>
      </c>
      <c r="B209" s="655"/>
      <c r="C209" s="656" t="str">
        <f>'MTG RTG September 2019'!C197</f>
        <v>NickJR</v>
      </c>
      <c r="D209" s="657" t="str">
        <f>'MTG RTG September 2019'!D197</f>
        <v>Prime Time</v>
      </c>
      <c r="E209" s="658" t="str">
        <f>'MTG RTG September 2019'!E197</f>
        <v>Mo-Fr</v>
      </c>
      <c r="F209" s="659" t="str">
        <f>'MTG RTG September 2019'!F197</f>
        <v>17:30-23:59</v>
      </c>
      <c r="G209" s="658" t="str">
        <f>'MTG RTG September 2019'!G197</f>
        <v>PT</v>
      </c>
      <c r="H209" s="660">
        <f ca="1">SUMIF('MTG RTG September 2019'!$H$3:$M$4,$AA$9,'MTG RTG September 2019'!$H197:$M197)</f>
        <v>0.2</v>
      </c>
      <c r="I209" s="661">
        <f t="shared" ca="1" si="68"/>
        <v>0</v>
      </c>
      <c r="J209" s="662">
        <f t="shared" ca="1" si="69"/>
        <v>0</v>
      </c>
      <c r="K209" s="663">
        <f t="shared" ca="1" si="65"/>
        <v>0</v>
      </c>
      <c r="L209" s="663">
        <f t="shared" ca="1" si="70"/>
        <v>0</v>
      </c>
      <c r="M209" s="665">
        <f t="shared" si="71"/>
        <v>0</v>
      </c>
      <c r="N209" s="665">
        <f t="shared" si="67"/>
        <v>0</v>
      </c>
      <c r="O209" s="665">
        <f t="shared" si="72"/>
        <v>0</v>
      </c>
      <c r="P209" s="665">
        <f t="shared" si="73"/>
        <v>0</v>
      </c>
      <c r="Q209" s="665"/>
      <c r="R209" s="665">
        <f t="shared" si="74"/>
        <v>0</v>
      </c>
      <c r="S209" s="665">
        <f t="shared" si="75"/>
        <v>0</v>
      </c>
      <c r="T209" s="666">
        <f t="shared" ca="1" si="66"/>
        <v>0</v>
      </c>
      <c r="U209" s="667">
        <f t="shared" ca="1" si="76"/>
        <v>0</v>
      </c>
      <c r="V209" s="667">
        <f t="shared" ca="1" si="77"/>
        <v>0</v>
      </c>
      <c r="W209" s="667">
        <f t="shared" ca="1" si="78"/>
        <v>0</v>
      </c>
      <c r="X209" s="667">
        <f t="shared" ca="1" si="79"/>
        <v>0</v>
      </c>
      <c r="Y209" s="667">
        <f t="shared" ca="1" si="80"/>
        <v>0</v>
      </c>
      <c r="Z209" s="667">
        <f t="shared" ca="1" si="81"/>
        <v>0</v>
      </c>
      <c r="AA209" s="668">
        <f t="shared" ref="AA209:AA224" ca="1" si="82">SUMPRODUCT(M209:R209,U209:Z209)</f>
        <v>0</v>
      </c>
      <c r="AB209" s="669"/>
      <c r="AC209" s="679"/>
      <c r="AD209" s="677"/>
      <c r="AE209" s="677"/>
      <c r="AF209" s="677"/>
      <c r="AG209" s="677"/>
      <c r="AH209" s="678"/>
      <c r="AI209" s="678"/>
      <c r="AJ209" s="677"/>
      <c r="AK209" s="677"/>
      <c r="AL209" s="677"/>
      <c r="AM209" s="677"/>
      <c r="AN209" s="677"/>
      <c r="AO209" s="678"/>
      <c r="AP209" s="678"/>
      <c r="AQ209" s="677"/>
      <c r="AR209" s="677"/>
      <c r="AS209" s="677"/>
      <c r="AT209" s="677"/>
      <c r="AU209" s="677"/>
      <c r="AV209" s="678"/>
      <c r="AW209" s="678"/>
      <c r="AX209" s="677"/>
      <c r="AY209" s="677"/>
      <c r="AZ209" s="677"/>
      <c r="BA209" s="677"/>
      <c r="BB209" s="677"/>
      <c r="BC209" s="678"/>
      <c r="BD209" s="678"/>
      <c r="BE209" s="677"/>
      <c r="BF209" s="677"/>
      <c r="BG209" s="677"/>
      <c r="BH209" s="677"/>
      <c r="BI209" s="677"/>
      <c r="BJ209" s="678"/>
      <c r="BK209" s="678"/>
      <c r="BL209" s="677"/>
      <c r="BM209" s="677"/>
      <c r="BN209" s="677"/>
      <c r="BO209" s="677"/>
      <c r="BP209" s="677"/>
      <c r="BQ209" s="680"/>
      <c r="BR209" s="680"/>
      <c r="BS209" s="677"/>
      <c r="BT209" s="677"/>
      <c r="BU209" s="677"/>
      <c r="BV209" s="677"/>
      <c r="BW209" s="677"/>
      <c r="BX209" s="680"/>
      <c r="BY209" s="680"/>
      <c r="BZ209" s="677"/>
      <c r="CA209" s="677"/>
      <c r="CB209" s="677"/>
      <c r="CC209" s="677"/>
      <c r="CD209" s="677"/>
      <c r="CE209" s="680"/>
      <c r="CF209" s="680"/>
      <c r="CG209" s="677"/>
      <c r="CH209" s="677"/>
      <c r="CI209" s="677"/>
      <c r="CJ209" s="677"/>
      <c r="CK209" s="677"/>
      <c r="CL209" s="680"/>
      <c r="CM209" s="680"/>
    </row>
    <row r="210" spans="1:91" s="676" customFormat="1" hidden="1">
      <c r="A210" s="654">
        <f>'MTG RTG September 2019'!A198</f>
        <v>0</v>
      </c>
      <c r="B210" s="655"/>
      <c r="C210" s="656" t="str">
        <f>'MTG RTG September 2019'!C198</f>
        <v>NickJR</v>
      </c>
      <c r="D210" s="657" t="str">
        <f>'MTG RTG September 2019'!D198</f>
        <v>Prime Time</v>
      </c>
      <c r="E210" s="658" t="str">
        <f>'MTG RTG September 2019'!E198</f>
        <v>Mo-Fr</v>
      </c>
      <c r="F210" s="659" t="str">
        <f>'MTG RTG September 2019'!F198</f>
        <v>17:30-23:59</v>
      </c>
      <c r="G210" s="658" t="str">
        <f>'MTG RTG September 2019'!G198</f>
        <v>PT</v>
      </c>
      <c r="H210" s="660">
        <f ca="1">SUMIF('MTG RTG September 2019'!$H$3:$M$4,$AA$9,'MTG RTG September 2019'!$H198:$M198)</f>
        <v>0.2</v>
      </c>
      <c r="I210" s="661">
        <f t="shared" ca="1" si="68"/>
        <v>0</v>
      </c>
      <c r="J210" s="662">
        <f t="shared" ca="1" si="69"/>
        <v>0</v>
      </c>
      <c r="K210" s="663">
        <f t="shared" ca="1" si="65"/>
        <v>0</v>
      </c>
      <c r="L210" s="663">
        <f t="shared" ca="1" si="70"/>
        <v>0</v>
      </c>
      <c r="M210" s="665">
        <f t="shared" si="71"/>
        <v>0</v>
      </c>
      <c r="N210" s="665">
        <f t="shared" si="67"/>
        <v>0</v>
      </c>
      <c r="O210" s="665">
        <f t="shared" si="72"/>
        <v>0</v>
      </c>
      <c r="P210" s="665">
        <f t="shared" si="73"/>
        <v>0</v>
      </c>
      <c r="Q210" s="665"/>
      <c r="R210" s="665">
        <f t="shared" si="74"/>
        <v>0</v>
      </c>
      <c r="S210" s="665">
        <f t="shared" si="75"/>
        <v>0</v>
      </c>
      <c r="T210" s="666">
        <f t="shared" ca="1" si="66"/>
        <v>0</v>
      </c>
      <c r="U210" s="667">
        <f t="shared" ca="1" si="76"/>
        <v>0</v>
      </c>
      <c r="V210" s="667">
        <f t="shared" ca="1" si="77"/>
        <v>0</v>
      </c>
      <c r="W210" s="667">
        <f t="shared" ca="1" si="78"/>
        <v>0</v>
      </c>
      <c r="X210" s="667">
        <f t="shared" ca="1" si="79"/>
        <v>0</v>
      </c>
      <c r="Y210" s="667">
        <f t="shared" ca="1" si="80"/>
        <v>0</v>
      </c>
      <c r="Z210" s="667">
        <f t="shared" ca="1" si="81"/>
        <v>0</v>
      </c>
      <c r="AA210" s="668">
        <f t="shared" ca="1" si="82"/>
        <v>0</v>
      </c>
      <c r="AB210" s="669"/>
      <c r="AC210" s="679"/>
      <c r="AD210" s="677"/>
      <c r="AE210" s="677"/>
      <c r="AF210" s="677"/>
      <c r="AG210" s="677"/>
      <c r="AH210" s="678"/>
      <c r="AI210" s="678"/>
      <c r="AJ210" s="677"/>
      <c r="AK210" s="677"/>
      <c r="AL210" s="677"/>
      <c r="AM210" s="677"/>
      <c r="AN210" s="677"/>
      <c r="AO210" s="678"/>
      <c r="AP210" s="678"/>
      <c r="AQ210" s="677"/>
      <c r="AR210" s="677"/>
      <c r="AS210" s="677"/>
      <c r="AT210" s="677"/>
      <c r="AU210" s="677"/>
      <c r="AV210" s="678"/>
      <c r="AW210" s="678"/>
      <c r="AX210" s="677"/>
      <c r="AY210" s="677"/>
      <c r="AZ210" s="677"/>
      <c r="BA210" s="677"/>
      <c r="BB210" s="677"/>
      <c r="BC210" s="678"/>
      <c r="BD210" s="678"/>
      <c r="BE210" s="677"/>
      <c r="BF210" s="677"/>
      <c r="BG210" s="677"/>
      <c r="BH210" s="677"/>
      <c r="BI210" s="677"/>
      <c r="BJ210" s="678"/>
      <c r="BK210" s="678"/>
      <c r="BL210" s="677"/>
      <c r="BM210" s="677"/>
      <c r="BN210" s="677"/>
      <c r="BO210" s="677"/>
      <c r="BP210" s="677"/>
      <c r="BQ210" s="680"/>
      <c r="BR210" s="680"/>
      <c r="BS210" s="677"/>
      <c r="BT210" s="677"/>
      <c r="BU210" s="677"/>
      <c r="BV210" s="677"/>
      <c r="BW210" s="677"/>
      <c r="BX210" s="680"/>
      <c r="BY210" s="680"/>
      <c r="BZ210" s="677"/>
      <c r="CA210" s="677"/>
      <c r="CB210" s="677"/>
      <c r="CC210" s="677"/>
      <c r="CD210" s="677"/>
      <c r="CE210" s="680"/>
      <c r="CF210" s="680"/>
      <c r="CG210" s="677"/>
      <c r="CH210" s="677"/>
      <c r="CI210" s="677"/>
      <c r="CJ210" s="677"/>
      <c r="CK210" s="677"/>
      <c r="CL210" s="680"/>
      <c r="CM210" s="680"/>
    </row>
    <row r="211" spans="1:91" s="676" customFormat="1" hidden="1">
      <c r="A211" s="654">
        <f>'MTG RTG September 2019'!A199</f>
        <v>0</v>
      </c>
      <c r="B211" s="655"/>
      <c r="C211" s="656" t="str">
        <f>'MTG RTG September 2019'!C199</f>
        <v>NickJR</v>
      </c>
      <c r="D211" s="657" t="str">
        <f>'MTG RTG September 2019'!D199</f>
        <v>Off Prime Time</v>
      </c>
      <c r="E211" s="658" t="str">
        <f>'MTG RTG September 2019'!E199</f>
        <v>Sa-Su</v>
      </c>
      <c r="F211" s="659" t="str">
        <f>'MTG RTG September 2019'!F199</f>
        <v>24:00-17:29</v>
      </c>
      <c r="G211" s="658" t="str">
        <f>'MTG RTG September 2019'!G199</f>
        <v>NPT</v>
      </c>
      <c r="H211" s="660">
        <f ca="1">SUMIF('MTG RTG September 2019'!$H$3:$M$4,$AA$9,'MTG RTG September 2019'!$H199:$M199)</f>
        <v>0.1</v>
      </c>
      <c r="I211" s="661">
        <f t="shared" ca="1" si="68"/>
        <v>0</v>
      </c>
      <c r="J211" s="662">
        <f t="shared" ca="1" si="69"/>
        <v>0</v>
      </c>
      <c r="K211" s="663">
        <f t="shared" ca="1" si="65"/>
        <v>0</v>
      </c>
      <c r="L211" s="663">
        <f t="shared" ca="1" si="70"/>
        <v>0</v>
      </c>
      <c r="M211" s="665">
        <f t="shared" si="71"/>
        <v>0</v>
      </c>
      <c r="N211" s="665">
        <f t="shared" si="67"/>
        <v>0</v>
      </c>
      <c r="O211" s="665">
        <f t="shared" si="72"/>
        <v>0</v>
      </c>
      <c r="P211" s="665">
        <f t="shared" si="73"/>
        <v>0</v>
      </c>
      <c r="Q211" s="665"/>
      <c r="R211" s="665">
        <f t="shared" si="74"/>
        <v>0</v>
      </c>
      <c r="S211" s="665">
        <f t="shared" si="75"/>
        <v>0</v>
      </c>
      <c r="T211" s="666">
        <f t="shared" ca="1" si="66"/>
        <v>0</v>
      </c>
      <c r="U211" s="667">
        <f t="shared" ca="1" si="76"/>
        <v>0</v>
      </c>
      <c r="V211" s="667">
        <f t="shared" ca="1" si="77"/>
        <v>0</v>
      </c>
      <c r="W211" s="667">
        <f t="shared" ca="1" si="78"/>
        <v>0</v>
      </c>
      <c r="X211" s="667">
        <f t="shared" ca="1" si="79"/>
        <v>0</v>
      </c>
      <c r="Y211" s="667">
        <f t="shared" ca="1" si="80"/>
        <v>0</v>
      </c>
      <c r="Z211" s="667">
        <f t="shared" ca="1" si="81"/>
        <v>0</v>
      </c>
      <c r="AA211" s="668">
        <f t="shared" ca="1" si="82"/>
        <v>0</v>
      </c>
      <c r="AB211" s="669"/>
      <c r="AC211" s="679"/>
      <c r="AD211" s="677"/>
      <c r="AE211" s="677"/>
      <c r="AF211" s="677"/>
      <c r="AG211" s="677"/>
      <c r="AH211" s="678"/>
      <c r="AI211" s="678"/>
      <c r="AJ211" s="677"/>
      <c r="AK211" s="677"/>
      <c r="AL211" s="677"/>
      <c r="AM211" s="677"/>
      <c r="AN211" s="677"/>
      <c r="AO211" s="678"/>
      <c r="AP211" s="678"/>
      <c r="AQ211" s="677"/>
      <c r="AR211" s="677"/>
      <c r="AS211" s="677"/>
      <c r="AT211" s="677"/>
      <c r="AU211" s="677"/>
      <c r="AV211" s="678"/>
      <c r="AW211" s="678"/>
      <c r="AX211" s="677"/>
      <c r="AY211" s="677"/>
      <c r="AZ211" s="677"/>
      <c r="BA211" s="677"/>
      <c r="BB211" s="677"/>
      <c r="BC211" s="678"/>
      <c r="BD211" s="678"/>
      <c r="BE211" s="677"/>
      <c r="BF211" s="677"/>
      <c r="BG211" s="677"/>
      <c r="BH211" s="677"/>
      <c r="BI211" s="677"/>
      <c r="BJ211" s="678"/>
      <c r="BK211" s="678"/>
      <c r="BL211" s="677"/>
      <c r="BM211" s="677"/>
      <c r="BN211" s="677"/>
      <c r="BO211" s="677"/>
      <c r="BP211" s="677"/>
      <c r="BQ211" s="680"/>
      <c r="BR211" s="680"/>
      <c r="BS211" s="677"/>
      <c r="BT211" s="677"/>
      <c r="BU211" s="677"/>
      <c r="BV211" s="677"/>
      <c r="BW211" s="677"/>
      <c r="BX211" s="680"/>
      <c r="BY211" s="680"/>
      <c r="BZ211" s="677"/>
      <c r="CA211" s="677"/>
      <c r="CB211" s="677"/>
      <c r="CC211" s="677"/>
      <c r="CD211" s="677"/>
      <c r="CE211" s="680"/>
      <c r="CF211" s="680"/>
      <c r="CG211" s="677"/>
      <c r="CH211" s="677"/>
      <c r="CI211" s="677"/>
      <c r="CJ211" s="677"/>
      <c r="CK211" s="677"/>
      <c r="CL211" s="680"/>
      <c r="CM211" s="680"/>
    </row>
    <row r="212" spans="1:91" s="676" customFormat="1" hidden="1">
      <c r="A212" s="654">
        <f>'MTG RTG September 2019'!A200</f>
        <v>0</v>
      </c>
      <c r="B212" s="655"/>
      <c r="C212" s="656" t="str">
        <f>'MTG RTG September 2019'!C200</f>
        <v>NickJR</v>
      </c>
      <c r="D212" s="657" t="str">
        <f>'MTG RTG September 2019'!D200</f>
        <v>Off Prime Time</v>
      </c>
      <c r="E212" s="658" t="str">
        <f>'MTG RTG September 2019'!E200</f>
        <v>Sa-Su</v>
      </c>
      <c r="F212" s="659" t="str">
        <f>'MTG RTG September 2019'!F200</f>
        <v>24:00-17:29</v>
      </c>
      <c r="G212" s="658" t="str">
        <f>'MTG RTG September 2019'!G200</f>
        <v>NPT</v>
      </c>
      <c r="H212" s="660">
        <f ca="1">SUMIF('MTG RTG September 2019'!$H$3:$M$4,$AA$9,'MTG RTG September 2019'!$H200:$M200)</f>
        <v>0.1</v>
      </c>
      <c r="I212" s="661">
        <f t="shared" ca="1" si="68"/>
        <v>0</v>
      </c>
      <c r="J212" s="662">
        <f t="shared" ca="1" si="69"/>
        <v>0</v>
      </c>
      <c r="K212" s="663">
        <f t="shared" ca="1" si="65"/>
        <v>0</v>
      </c>
      <c r="L212" s="663">
        <f t="shared" ca="1" si="70"/>
        <v>0</v>
      </c>
      <c r="M212" s="665">
        <f t="shared" si="71"/>
        <v>0</v>
      </c>
      <c r="N212" s="665">
        <f t="shared" si="67"/>
        <v>0</v>
      </c>
      <c r="O212" s="665">
        <f t="shared" si="72"/>
        <v>0</v>
      </c>
      <c r="P212" s="665">
        <f t="shared" si="73"/>
        <v>0</v>
      </c>
      <c r="Q212" s="665"/>
      <c r="R212" s="665">
        <f t="shared" si="74"/>
        <v>0</v>
      </c>
      <c r="S212" s="665">
        <f t="shared" si="75"/>
        <v>0</v>
      </c>
      <c r="T212" s="666">
        <f t="shared" ca="1" si="66"/>
        <v>0</v>
      </c>
      <c r="U212" s="667">
        <f t="shared" ca="1" si="76"/>
        <v>0</v>
      </c>
      <c r="V212" s="667">
        <f t="shared" ca="1" si="77"/>
        <v>0</v>
      </c>
      <c r="W212" s="667">
        <f t="shared" ca="1" si="78"/>
        <v>0</v>
      </c>
      <c r="X212" s="667">
        <f t="shared" ca="1" si="79"/>
        <v>0</v>
      </c>
      <c r="Y212" s="667">
        <f t="shared" ca="1" si="80"/>
        <v>0</v>
      </c>
      <c r="Z212" s="667">
        <f t="shared" ca="1" si="81"/>
        <v>0</v>
      </c>
      <c r="AA212" s="668">
        <f t="shared" ca="1" si="82"/>
        <v>0</v>
      </c>
      <c r="AB212" s="669"/>
      <c r="AC212" s="679"/>
      <c r="AD212" s="677"/>
      <c r="AE212" s="677"/>
      <c r="AF212" s="677"/>
      <c r="AG212" s="677"/>
      <c r="AH212" s="678"/>
      <c r="AI212" s="678"/>
      <c r="AJ212" s="677"/>
      <c r="AK212" s="677"/>
      <c r="AL212" s="677"/>
      <c r="AM212" s="677"/>
      <c r="AN212" s="677"/>
      <c r="AO212" s="678"/>
      <c r="AP212" s="678"/>
      <c r="AQ212" s="677"/>
      <c r="AR212" s="677"/>
      <c r="AS212" s="677"/>
      <c r="AT212" s="677"/>
      <c r="AU212" s="677"/>
      <c r="AV212" s="678"/>
      <c r="AW212" s="678"/>
      <c r="AX212" s="677"/>
      <c r="AY212" s="677"/>
      <c r="AZ212" s="677"/>
      <c r="BA212" s="677"/>
      <c r="BB212" s="677"/>
      <c r="BC212" s="678"/>
      <c r="BD212" s="678"/>
      <c r="BE212" s="677"/>
      <c r="BF212" s="677"/>
      <c r="BG212" s="677"/>
      <c r="BH212" s="677"/>
      <c r="BI212" s="677"/>
      <c r="BJ212" s="678"/>
      <c r="BK212" s="678"/>
      <c r="BL212" s="677"/>
      <c r="BM212" s="677"/>
      <c r="BN212" s="677"/>
      <c r="BO212" s="677"/>
      <c r="BP212" s="677"/>
      <c r="BQ212" s="680"/>
      <c r="BR212" s="680"/>
      <c r="BS212" s="677"/>
      <c r="BT212" s="677"/>
      <c r="BU212" s="677"/>
      <c r="BV212" s="677"/>
      <c r="BW212" s="677"/>
      <c r="BX212" s="680"/>
      <c r="BY212" s="680"/>
      <c r="BZ212" s="677"/>
      <c r="CA212" s="677"/>
      <c r="CB212" s="677"/>
      <c r="CC212" s="677"/>
      <c r="CD212" s="677"/>
      <c r="CE212" s="680"/>
      <c r="CF212" s="680"/>
      <c r="CG212" s="677"/>
      <c r="CH212" s="677"/>
      <c r="CI212" s="677"/>
      <c r="CJ212" s="677"/>
      <c r="CK212" s="677"/>
      <c r="CL212" s="680"/>
      <c r="CM212" s="680"/>
    </row>
    <row r="213" spans="1:91" s="676" customFormat="1" hidden="1">
      <c r="A213" s="654">
        <f>'MTG RTG September 2019'!A201</f>
        <v>0</v>
      </c>
      <c r="B213" s="655"/>
      <c r="C213" s="656" t="str">
        <f>'MTG RTG September 2019'!C201</f>
        <v>NickJR</v>
      </c>
      <c r="D213" s="657" t="str">
        <f>'MTG RTG September 2019'!D201</f>
        <v>Prime Time</v>
      </c>
      <c r="E213" s="658" t="str">
        <f>'MTG RTG September 2019'!E201</f>
        <v>Sa-Su</v>
      </c>
      <c r="F213" s="659" t="str">
        <f>'MTG RTG September 2019'!F201</f>
        <v>17:30-23:59</v>
      </c>
      <c r="G213" s="658" t="str">
        <f>'MTG RTG September 2019'!G201</f>
        <v>PT</v>
      </c>
      <c r="H213" s="660">
        <f ca="1">SUMIF('MTG RTG September 2019'!$H$3:$M$4,$AA$9,'MTG RTG September 2019'!$H201:$M201)</f>
        <v>0.1</v>
      </c>
      <c r="I213" s="661">
        <f t="shared" ca="1" si="68"/>
        <v>0</v>
      </c>
      <c r="J213" s="662">
        <f t="shared" ca="1" si="69"/>
        <v>0</v>
      </c>
      <c r="K213" s="663">
        <f t="shared" ca="1" si="65"/>
        <v>0</v>
      </c>
      <c r="L213" s="663">
        <f t="shared" ca="1" si="70"/>
        <v>0</v>
      </c>
      <c r="M213" s="665">
        <f t="shared" si="71"/>
        <v>0</v>
      </c>
      <c r="N213" s="665">
        <f t="shared" si="67"/>
        <v>0</v>
      </c>
      <c r="O213" s="665">
        <f t="shared" si="72"/>
        <v>0</v>
      </c>
      <c r="P213" s="665">
        <f t="shared" si="73"/>
        <v>0</v>
      </c>
      <c r="Q213" s="665"/>
      <c r="R213" s="665">
        <f t="shared" si="74"/>
        <v>0</v>
      </c>
      <c r="S213" s="665">
        <f t="shared" si="75"/>
        <v>0</v>
      </c>
      <c r="T213" s="666">
        <f t="shared" ca="1" si="66"/>
        <v>0</v>
      </c>
      <c r="U213" s="667">
        <f t="shared" ca="1" si="76"/>
        <v>0</v>
      </c>
      <c r="V213" s="667">
        <f t="shared" ca="1" si="77"/>
        <v>0</v>
      </c>
      <c r="W213" s="667">
        <f t="shared" ca="1" si="78"/>
        <v>0</v>
      </c>
      <c r="X213" s="667">
        <f t="shared" ca="1" si="79"/>
        <v>0</v>
      </c>
      <c r="Y213" s="667">
        <f t="shared" ca="1" si="80"/>
        <v>0</v>
      </c>
      <c r="Z213" s="667">
        <f t="shared" ca="1" si="81"/>
        <v>0</v>
      </c>
      <c r="AA213" s="668">
        <f t="shared" ca="1" si="82"/>
        <v>0</v>
      </c>
      <c r="AB213" s="669"/>
      <c r="AC213" s="679"/>
      <c r="AD213" s="677"/>
      <c r="AE213" s="677"/>
      <c r="AF213" s="677"/>
      <c r="AG213" s="677"/>
      <c r="AH213" s="678"/>
      <c r="AI213" s="678"/>
      <c r="AJ213" s="677"/>
      <c r="AK213" s="677"/>
      <c r="AL213" s="677"/>
      <c r="AM213" s="677"/>
      <c r="AN213" s="677"/>
      <c r="AO213" s="678"/>
      <c r="AP213" s="678"/>
      <c r="AQ213" s="677"/>
      <c r="AR213" s="677"/>
      <c r="AS213" s="677"/>
      <c r="AT213" s="677"/>
      <c r="AU213" s="677"/>
      <c r="AV213" s="678"/>
      <c r="AW213" s="678"/>
      <c r="AX213" s="677"/>
      <c r="AY213" s="677"/>
      <c r="AZ213" s="677"/>
      <c r="BA213" s="677"/>
      <c r="BB213" s="677"/>
      <c r="BC213" s="678"/>
      <c r="BD213" s="678"/>
      <c r="BE213" s="677"/>
      <c r="BF213" s="677"/>
      <c r="BG213" s="677"/>
      <c r="BH213" s="677"/>
      <c r="BI213" s="677"/>
      <c r="BJ213" s="678"/>
      <c r="BK213" s="678"/>
      <c r="BL213" s="677"/>
      <c r="BM213" s="677"/>
      <c r="BN213" s="677"/>
      <c r="BO213" s="677"/>
      <c r="BP213" s="677"/>
      <c r="BQ213" s="680"/>
      <c r="BR213" s="680"/>
      <c r="BS213" s="677"/>
      <c r="BT213" s="677"/>
      <c r="BU213" s="677"/>
      <c r="BV213" s="677"/>
      <c r="BW213" s="677"/>
      <c r="BX213" s="680"/>
      <c r="BY213" s="680"/>
      <c r="BZ213" s="677"/>
      <c r="CA213" s="677"/>
      <c r="CB213" s="677"/>
      <c r="CC213" s="677"/>
      <c r="CD213" s="677"/>
      <c r="CE213" s="680"/>
      <c r="CF213" s="680"/>
      <c r="CG213" s="677"/>
      <c r="CH213" s="677"/>
      <c r="CI213" s="677"/>
      <c r="CJ213" s="677"/>
      <c r="CK213" s="677"/>
      <c r="CL213" s="680"/>
      <c r="CM213" s="680"/>
    </row>
    <row r="214" spans="1:91" s="676" customFormat="1" hidden="1">
      <c r="A214" s="654">
        <f>'MTG RTG September 2019'!A202</f>
        <v>0</v>
      </c>
      <c r="B214" s="655"/>
      <c r="C214" s="656" t="str">
        <f>'MTG RTG September 2019'!C202</f>
        <v>NickJR</v>
      </c>
      <c r="D214" s="657" t="str">
        <f>'MTG RTG September 2019'!D202</f>
        <v>Prime Time</v>
      </c>
      <c r="E214" s="658" t="str">
        <f>'MTG RTG September 2019'!E202</f>
        <v>Sa-Su</v>
      </c>
      <c r="F214" s="659" t="str">
        <f>'MTG RTG September 2019'!F202</f>
        <v>17:30-23:59</v>
      </c>
      <c r="G214" s="658" t="str">
        <f>'MTG RTG September 2019'!G202</f>
        <v>PT</v>
      </c>
      <c r="H214" s="660">
        <f ca="1">SUMIF('MTG RTG September 2019'!$H$3:$M$4,$AA$9,'MTG RTG September 2019'!$H202:$M202)</f>
        <v>0.1</v>
      </c>
      <c r="I214" s="661">
        <f t="shared" ca="1" si="68"/>
        <v>0</v>
      </c>
      <c r="J214" s="662">
        <f t="shared" ca="1" si="69"/>
        <v>0</v>
      </c>
      <c r="K214" s="663">
        <f t="shared" ref="K214:K224" ca="1" si="83">H214*N214*2</f>
        <v>0</v>
      </c>
      <c r="L214" s="663">
        <f t="shared" ca="1" si="70"/>
        <v>0</v>
      </c>
      <c r="M214" s="665">
        <f t="shared" si="71"/>
        <v>0</v>
      </c>
      <c r="N214" s="665">
        <f t="shared" si="67"/>
        <v>0</v>
      </c>
      <c r="O214" s="665">
        <f t="shared" si="72"/>
        <v>0</v>
      </c>
      <c r="P214" s="665">
        <f t="shared" si="73"/>
        <v>0</v>
      </c>
      <c r="Q214" s="665"/>
      <c r="R214" s="665">
        <f t="shared" si="74"/>
        <v>0</v>
      </c>
      <c r="S214" s="665">
        <f t="shared" si="75"/>
        <v>0</v>
      </c>
      <c r="T214" s="666">
        <f t="shared" ref="T214:T224" ca="1" si="84">$AA$12*$AA$11*H214</f>
        <v>0</v>
      </c>
      <c r="U214" s="667">
        <f t="shared" ca="1" si="76"/>
        <v>0</v>
      </c>
      <c r="V214" s="667">
        <f t="shared" ca="1" si="77"/>
        <v>0</v>
      </c>
      <c r="W214" s="667">
        <f t="shared" ca="1" si="78"/>
        <v>0</v>
      </c>
      <c r="X214" s="667">
        <f t="shared" ca="1" si="79"/>
        <v>0</v>
      </c>
      <c r="Y214" s="667">
        <f t="shared" ca="1" si="80"/>
        <v>0</v>
      </c>
      <c r="Z214" s="667">
        <f t="shared" ca="1" si="81"/>
        <v>0</v>
      </c>
      <c r="AA214" s="668">
        <f t="shared" ca="1" si="82"/>
        <v>0</v>
      </c>
      <c r="AB214" s="669"/>
      <c r="AC214" s="679"/>
      <c r="AD214" s="677"/>
      <c r="AE214" s="677"/>
      <c r="AF214" s="677"/>
      <c r="AG214" s="677"/>
      <c r="AH214" s="678"/>
      <c r="AI214" s="678"/>
      <c r="AJ214" s="677"/>
      <c r="AK214" s="677"/>
      <c r="AL214" s="677"/>
      <c r="AM214" s="677"/>
      <c r="AN214" s="677"/>
      <c r="AO214" s="678"/>
      <c r="AP214" s="678"/>
      <c r="AQ214" s="677"/>
      <c r="AR214" s="677"/>
      <c r="AS214" s="677"/>
      <c r="AT214" s="677"/>
      <c r="AU214" s="677"/>
      <c r="AV214" s="678"/>
      <c r="AW214" s="678"/>
      <c r="AX214" s="677"/>
      <c r="AY214" s="677"/>
      <c r="AZ214" s="677"/>
      <c r="BA214" s="677"/>
      <c r="BB214" s="677"/>
      <c r="BC214" s="678"/>
      <c r="BD214" s="678"/>
      <c r="BE214" s="677"/>
      <c r="BF214" s="677"/>
      <c r="BG214" s="677"/>
      <c r="BH214" s="677"/>
      <c r="BI214" s="677"/>
      <c r="BJ214" s="678"/>
      <c r="BK214" s="678"/>
      <c r="BL214" s="677"/>
      <c r="BM214" s="677"/>
      <c r="BN214" s="677"/>
      <c r="BO214" s="677"/>
      <c r="BP214" s="677"/>
      <c r="BQ214" s="680"/>
      <c r="BR214" s="680"/>
      <c r="BS214" s="677"/>
      <c r="BT214" s="677"/>
      <c r="BU214" s="677"/>
      <c r="BV214" s="677"/>
      <c r="BW214" s="677"/>
      <c r="BX214" s="680"/>
      <c r="BY214" s="680"/>
      <c r="BZ214" s="677"/>
      <c r="CA214" s="677"/>
      <c r="CB214" s="677"/>
      <c r="CC214" s="677"/>
      <c r="CD214" s="677"/>
      <c r="CE214" s="680"/>
      <c r="CF214" s="680"/>
      <c r="CG214" s="677"/>
      <c r="CH214" s="677"/>
      <c r="CI214" s="677"/>
      <c r="CJ214" s="677"/>
      <c r="CK214" s="677"/>
      <c r="CL214" s="680"/>
      <c r="CM214" s="680"/>
    </row>
    <row r="215" spans="1:91" s="676" customFormat="1" hidden="1">
      <c r="A215" s="654">
        <f>'MTG RTG September 2019'!A203</f>
        <v>0</v>
      </c>
      <c r="B215" s="655"/>
      <c r="C215" s="656" t="str">
        <f>'MTG RTG September 2019'!C203</f>
        <v>AXN</v>
      </c>
      <c r="D215" s="657" t="str">
        <f>'MTG RTG September 2019'!D203</f>
        <v>Off Prime Time</v>
      </c>
      <c r="E215" s="658" t="str">
        <f>'MTG RTG September 2019'!E203</f>
        <v>Mo-Fr</v>
      </c>
      <c r="F215" s="659" t="str">
        <f>'MTG RTG September 2019'!F203</f>
        <v>24:00-17:29</v>
      </c>
      <c r="G215" s="658" t="str">
        <f>'MTG RTG September 2019'!G203</f>
        <v>NPT</v>
      </c>
      <c r="H215" s="660">
        <f ca="1">SUMIF('MTG RTG September 2019'!$H$3:$M$4,$AA$9,'MTG RTG September 2019'!$H203:$M203)</f>
        <v>0.1</v>
      </c>
      <c r="I215" s="661">
        <f t="shared" ca="1" si="68"/>
        <v>0</v>
      </c>
      <c r="J215" s="662">
        <f t="shared" ca="1" si="69"/>
        <v>0</v>
      </c>
      <c r="K215" s="663">
        <f t="shared" ca="1" si="83"/>
        <v>0</v>
      </c>
      <c r="L215" s="663">
        <f t="shared" ca="1" si="70"/>
        <v>0</v>
      </c>
      <c r="M215" s="665">
        <f t="shared" si="71"/>
        <v>0</v>
      </c>
      <c r="N215" s="665">
        <f t="shared" si="67"/>
        <v>0</v>
      </c>
      <c r="O215" s="665">
        <f t="shared" si="72"/>
        <v>0</v>
      </c>
      <c r="P215" s="665">
        <f t="shared" si="73"/>
        <v>0</v>
      </c>
      <c r="Q215" s="665"/>
      <c r="R215" s="665">
        <f t="shared" si="74"/>
        <v>0</v>
      </c>
      <c r="S215" s="665">
        <f t="shared" si="75"/>
        <v>0</v>
      </c>
      <c r="T215" s="666">
        <f t="shared" ca="1" si="84"/>
        <v>0</v>
      </c>
      <c r="U215" s="667">
        <f t="shared" ca="1" si="76"/>
        <v>0</v>
      </c>
      <c r="V215" s="667">
        <f t="shared" ca="1" si="77"/>
        <v>0</v>
      </c>
      <c r="W215" s="667">
        <f t="shared" ca="1" si="78"/>
        <v>0</v>
      </c>
      <c r="X215" s="667">
        <f t="shared" ca="1" si="79"/>
        <v>0</v>
      </c>
      <c r="Y215" s="667">
        <f t="shared" ca="1" si="80"/>
        <v>0</v>
      </c>
      <c r="Z215" s="667">
        <f t="shared" ca="1" si="81"/>
        <v>0</v>
      </c>
      <c r="AA215" s="668">
        <f t="shared" ca="1" si="82"/>
        <v>0</v>
      </c>
      <c r="AB215" s="669"/>
      <c r="AC215" s="679"/>
      <c r="AD215" s="677"/>
      <c r="AE215" s="677"/>
      <c r="AF215" s="677"/>
      <c r="AG215" s="677"/>
      <c r="AH215" s="678"/>
      <c r="AI215" s="678"/>
      <c r="AJ215" s="677"/>
      <c r="AK215" s="677"/>
      <c r="AL215" s="677"/>
      <c r="AM215" s="677"/>
      <c r="AN215" s="677"/>
      <c r="AO215" s="678"/>
      <c r="AP215" s="678"/>
      <c r="AQ215" s="677"/>
      <c r="AR215" s="677"/>
      <c r="AS215" s="677"/>
      <c r="AT215" s="677"/>
      <c r="AU215" s="677"/>
      <c r="AV215" s="678"/>
      <c r="AW215" s="678"/>
      <c r="AX215" s="677"/>
      <c r="AY215" s="677"/>
      <c r="AZ215" s="677"/>
      <c r="BA215" s="677"/>
      <c r="BB215" s="677"/>
      <c r="BC215" s="678"/>
      <c r="BD215" s="678"/>
      <c r="BE215" s="677"/>
      <c r="BF215" s="677"/>
      <c r="BG215" s="677"/>
      <c r="BH215" s="677"/>
      <c r="BI215" s="677"/>
      <c r="BJ215" s="678"/>
      <c r="BK215" s="678"/>
      <c r="BL215" s="677"/>
      <c r="BM215" s="677"/>
      <c r="BN215" s="677"/>
      <c r="BO215" s="677"/>
      <c r="BP215" s="677"/>
      <c r="BQ215" s="680"/>
      <c r="BR215" s="680"/>
      <c r="BS215" s="677"/>
      <c r="BT215" s="677"/>
      <c r="BU215" s="677"/>
      <c r="BV215" s="677"/>
      <c r="BW215" s="677"/>
      <c r="BX215" s="680"/>
      <c r="BY215" s="680"/>
      <c r="BZ215" s="677"/>
      <c r="CA215" s="677"/>
      <c r="CB215" s="677"/>
      <c r="CC215" s="677"/>
      <c r="CD215" s="677"/>
      <c r="CE215" s="680"/>
      <c r="CF215" s="680"/>
      <c r="CG215" s="677"/>
      <c r="CH215" s="677"/>
      <c r="CI215" s="677"/>
      <c r="CJ215" s="677"/>
      <c r="CK215" s="677"/>
      <c r="CL215" s="680"/>
      <c r="CM215" s="680"/>
    </row>
    <row r="216" spans="1:91" s="676" customFormat="1" hidden="1">
      <c r="A216" s="654">
        <f>'MTG RTG September 2019'!A204</f>
        <v>0</v>
      </c>
      <c r="B216" s="655"/>
      <c r="C216" s="656" t="str">
        <f>'MTG RTG September 2019'!C204</f>
        <v>AXN</v>
      </c>
      <c r="D216" s="657" t="str">
        <f>'MTG RTG September 2019'!D204</f>
        <v>Prime Time</v>
      </c>
      <c r="E216" s="658" t="str">
        <f>'MTG RTG September 2019'!E204</f>
        <v>Mo-Fr</v>
      </c>
      <c r="F216" s="659" t="str">
        <f>'MTG RTG September 2019'!F204</f>
        <v>17:30-23:59</v>
      </c>
      <c r="G216" s="658" t="str">
        <f>'MTG RTG September 2019'!G204</f>
        <v>PT</v>
      </c>
      <c r="H216" s="660">
        <f ca="1">SUMIF('MTG RTG September 2019'!$H$3:$M$4,$AA$9,'MTG RTG September 2019'!$H204:$M204)</f>
        <v>0.1</v>
      </c>
      <c r="I216" s="661">
        <f t="shared" ca="1" si="68"/>
        <v>0</v>
      </c>
      <c r="J216" s="662">
        <f t="shared" ca="1" si="69"/>
        <v>0</v>
      </c>
      <c r="K216" s="663">
        <f t="shared" ca="1" si="83"/>
        <v>0</v>
      </c>
      <c r="L216" s="663">
        <f t="shared" ca="1" si="70"/>
        <v>0</v>
      </c>
      <c r="M216" s="665">
        <f t="shared" si="71"/>
        <v>0</v>
      </c>
      <c r="N216" s="665">
        <f t="shared" si="67"/>
        <v>0</v>
      </c>
      <c r="O216" s="665">
        <f t="shared" si="72"/>
        <v>0</v>
      </c>
      <c r="P216" s="665">
        <f t="shared" si="73"/>
        <v>0</v>
      </c>
      <c r="Q216" s="665"/>
      <c r="R216" s="665">
        <f t="shared" si="74"/>
        <v>0</v>
      </c>
      <c r="S216" s="665">
        <f t="shared" si="75"/>
        <v>0</v>
      </c>
      <c r="T216" s="666">
        <f t="shared" ca="1" si="84"/>
        <v>0</v>
      </c>
      <c r="U216" s="667">
        <f t="shared" ca="1" si="76"/>
        <v>0</v>
      </c>
      <c r="V216" s="667">
        <f t="shared" ca="1" si="77"/>
        <v>0</v>
      </c>
      <c r="W216" s="667">
        <f t="shared" ca="1" si="78"/>
        <v>0</v>
      </c>
      <c r="X216" s="667">
        <f t="shared" ca="1" si="79"/>
        <v>0</v>
      </c>
      <c r="Y216" s="667">
        <f t="shared" ca="1" si="80"/>
        <v>0</v>
      </c>
      <c r="Z216" s="667">
        <f t="shared" ca="1" si="81"/>
        <v>0</v>
      </c>
      <c r="AA216" s="668">
        <f t="shared" ca="1" si="82"/>
        <v>0</v>
      </c>
      <c r="AB216" s="669"/>
      <c r="AC216" s="679"/>
      <c r="AD216" s="677"/>
      <c r="AE216" s="677"/>
      <c r="AF216" s="677"/>
      <c r="AG216" s="677"/>
      <c r="AH216" s="678"/>
      <c r="AI216" s="678"/>
      <c r="AJ216" s="677"/>
      <c r="AK216" s="677"/>
      <c r="AL216" s="677"/>
      <c r="AM216" s="677"/>
      <c r="AN216" s="677"/>
      <c r="AO216" s="678"/>
      <c r="AP216" s="678"/>
      <c r="AQ216" s="677"/>
      <c r="AR216" s="677"/>
      <c r="AS216" s="677"/>
      <c r="AT216" s="677"/>
      <c r="AU216" s="677"/>
      <c r="AV216" s="678"/>
      <c r="AW216" s="678"/>
      <c r="AX216" s="677"/>
      <c r="AY216" s="677"/>
      <c r="AZ216" s="677"/>
      <c r="BA216" s="677"/>
      <c r="BB216" s="677"/>
      <c r="BC216" s="678"/>
      <c r="BD216" s="678"/>
      <c r="BE216" s="677"/>
      <c r="BF216" s="677"/>
      <c r="BG216" s="677"/>
      <c r="BH216" s="677"/>
      <c r="BI216" s="677"/>
      <c r="BJ216" s="678"/>
      <c r="BK216" s="678"/>
      <c r="BL216" s="677"/>
      <c r="BM216" s="677"/>
      <c r="BN216" s="677"/>
      <c r="BO216" s="677"/>
      <c r="BP216" s="677"/>
      <c r="BQ216" s="680"/>
      <c r="BR216" s="680"/>
      <c r="BS216" s="677"/>
      <c r="BT216" s="677"/>
      <c r="BU216" s="677"/>
      <c r="BV216" s="677"/>
      <c r="BW216" s="677"/>
      <c r="BX216" s="680"/>
      <c r="BY216" s="680"/>
      <c r="BZ216" s="677"/>
      <c r="CA216" s="677"/>
      <c r="CB216" s="677"/>
      <c r="CC216" s="677"/>
      <c r="CD216" s="677"/>
      <c r="CE216" s="680"/>
      <c r="CF216" s="680"/>
      <c r="CG216" s="677"/>
      <c r="CH216" s="677"/>
      <c r="CI216" s="677"/>
      <c r="CJ216" s="677"/>
      <c r="CK216" s="677"/>
      <c r="CL216" s="680"/>
      <c r="CM216" s="680"/>
    </row>
    <row r="217" spans="1:91" s="676" customFormat="1" hidden="1">
      <c r="A217" s="654">
        <f>'MTG RTG September 2019'!A205</f>
        <v>0</v>
      </c>
      <c r="B217" s="655"/>
      <c r="C217" s="656" t="str">
        <f>'MTG RTG September 2019'!C205</f>
        <v>AXN</v>
      </c>
      <c r="D217" s="657" t="str">
        <f>'MTG RTG September 2019'!D205</f>
        <v>Prime Time</v>
      </c>
      <c r="E217" s="658" t="str">
        <f>'MTG RTG September 2019'!E205</f>
        <v>Mo-Fr</v>
      </c>
      <c r="F217" s="659" t="str">
        <f>'MTG RTG September 2019'!F205</f>
        <v>17:30-23:59</v>
      </c>
      <c r="G217" s="658" t="str">
        <f>'MTG RTG September 2019'!G205</f>
        <v>PT</v>
      </c>
      <c r="H217" s="660">
        <f ca="1">SUMIF('MTG RTG September 2019'!$H$3:$M$4,$AA$9,'MTG RTG September 2019'!$H205:$M205)</f>
        <v>0.1</v>
      </c>
      <c r="I217" s="661">
        <f t="shared" ca="1" si="68"/>
        <v>0</v>
      </c>
      <c r="J217" s="662">
        <f t="shared" ca="1" si="69"/>
        <v>0</v>
      </c>
      <c r="K217" s="663">
        <f t="shared" ca="1" si="83"/>
        <v>0</v>
      </c>
      <c r="L217" s="663">
        <f t="shared" ca="1" si="70"/>
        <v>0</v>
      </c>
      <c r="M217" s="665">
        <f t="shared" si="71"/>
        <v>0</v>
      </c>
      <c r="N217" s="665">
        <f t="shared" si="67"/>
        <v>0</v>
      </c>
      <c r="O217" s="665">
        <f t="shared" si="72"/>
        <v>0</v>
      </c>
      <c r="P217" s="665">
        <f t="shared" si="73"/>
        <v>0</v>
      </c>
      <c r="Q217" s="665"/>
      <c r="R217" s="665">
        <f t="shared" si="74"/>
        <v>0</v>
      </c>
      <c r="S217" s="665">
        <f t="shared" si="75"/>
        <v>0</v>
      </c>
      <c r="T217" s="666">
        <f t="shared" ca="1" si="84"/>
        <v>0</v>
      </c>
      <c r="U217" s="667">
        <f t="shared" ca="1" si="76"/>
        <v>0</v>
      </c>
      <c r="V217" s="667">
        <f t="shared" ca="1" si="77"/>
        <v>0</v>
      </c>
      <c r="W217" s="667">
        <f t="shared" ca="1" si="78"/>
        <v>0</v>
      </c>
      <c r="X217" s="667">
        <f t="shared" ca="1" si="79"/>
        <v>0</v>
      </c>
      <c r="Y217" s="667">
        <f t="shared" ca="1" si="80"/>
        <v>0</v>
      </c>
      <c r="Z217" s="667">
        <f t="shared" ca="1" si="81"/>
        <v>0</v>
      </c>
      <c r="AA217" s="668">
        <f t="shared" ca="1" si="82"/>
        <v>0</v>
      </c>
      <c r="AB217" s="669"/>
      <c r="AC217" s="679"/>
      <c r="AD217" s="677"/>
      <c r="AE217" s="677"/>
      <c r="AF217" s="677"/>
      <c r="AG217" s="677"/>
      <c r="AH217" s="678"/>
      <c r="AI217" s="678"/>
      <c r="AJ217" s="677"/>
      <c r="AK217" s="677"/>
      <c r="AL217" s="677"/>
      <c r="AM217" s="677"/>
      <c r="AN217" s="677"/>
      <c r="AO217" s="678"/>
      <c r="AP217" s="678"/>
      <c r="AQ217" s="677"/>
      <c r="AR217" s="677"/>
      <c r="AS217" s="677"/>
      <c r="AT217" s="677"/>
      <c r="AU217" s="677"/>
      <c r="AV217" s="678"/>
      <c r="AW217" s="678"/>
      <c r="AX217" s="677"/>
      <c r="AY217" s="677"/>
      <c r="AZ217" s="677"/>
      <c r="BA217" s="677"/>
      <c r="BB217" s="677"/>
      <c r="BC217" s="678"/>
      <c r="BD217" s="678"/>
      <c r="BE217" s="677"/>
      <c r="BF217" s="677"/>
      <c r="BG217" s="677"/>
      <c r="BH217" s="677"/>
      <c r="BI217" s="677"/>
      <c r="BJ217" s="678"/>
      <c r="BK217" s="678"/>
      <c r="BL217" s="677"/>
      <c r="BM217" s="677"/>
      <c r="BN217" s="677"/>
      <c r="BO217" s="677"/>
      <c r="BP217" s="677"/>
      <c r="BQ217" s="680"/>
      <c r="BR217" s="680"/>
      <c r="BS217" s="677"/>
      <c r="BT217" s="677"/>
      <c r="BU217" s="677"/>
      <c r="BV217" s="677"/>
      <c r="BW217" s="677"/>
      <c r="BX217" s="680"/>
      <c r="BY217" s="680"/>
      <c r="BZ217" s="677"/>
      <c r="CA217" s="677"/>
      <c r="CB217" s="677"/>
      <c r="CC217" s="677"/>
      <c r="CD217" s="677"/>
      <c r="CE217" s="680"/>
      <c r="CF217" s="680"/>
      <c r="CG217" s="677"/>
      <c r="CH217" s="677"/>
      <c r="CI217" s="677"/>
      <c r="CJ217" s="677"/>
      <c r="CK217" s="677"/>
      <c r="CL217" s="680"/>
      <c r="CM217" s="680"/>
    </row>
    <row r="218" spans="1:91" s="676" customFormat="1" hidden="1">
      <c r="A218" s="654">
        <f>'MTG RTG September 2019'!A206</f>
        <v>0</v>
      </c>
      <c r="B218" s="655"/>
      <c r="C218" s="656" t="str">
        <f>'MTG RTG September 2019'!C206</f>
        <v>AXN</v>
      </c>
      <c r="D218" s="657" t="str">
        <f>'MTG RTG September 2019'!D206</f>
        <v>Off Prime Time</v>
      </c>
      <c r="E218" s="658" t="str">
        <f>'MTG RTG September 2019'!E206</f>
        <v>Sa-Su</v>
      </c>
      <c r="F218" s="659" t="str">
        <f>'MTG RTG September 2019'!F206</f>
        <v>24:00-17:29</v>
      </c>
      <c r="G218" s="658" t="str">
        <f>'MTG RTG September 2019'!G206</f>
        <v>NPT</v>
      </c>
      <c r="H218" s="660">
        <f ca="1">SUMIF('MTG RTG September 2019'!$H$3:$M$4,$AA$9,'MTG RTG September 2019'!$H206:$M206)</f>
        <v>0.1</v>
      </c>
      <c r="I218" s="661">
        <f t="shared" ca="1" si="68"/>
        <v>0</v>
      </c>
      <c r="J218" s="662">
        <f t="shared" ca="1" si="69"/>
        <v>0</v>
      </c>
      <c r="K218" s="663">
        <f t="shared" ca="1" si="83"/>
        <v>0</v>
      </c>
      <c r="L218" s="663">
        <f t="shared" ca="1" si="70"/>
        <v>0</v>
      </c>
      <c r="M218" s="665">
        <f t="shared" si="71"/>
        <v>0</v>
      </c>
      <c r="N218" s="665">
        <f t="shared" si="67"/>
        <v>0</v>
      </c>
      <c r="O218" s="665">
        <f t="shared" si="72"/>
        <v>0</v>
      </c>
      <c r="P218" s="665">
        <f t="shared" si="73"/>
        <v>0</v>
      </c>
      <c r="Q218" s="665"/>
      <c r="R218" s="665">
        <f t="shared" si="74"/>
        <v>0</v>
      </c>
      <c r="S218" s="665">
        <f t="shared" si="75"/>
        <v>0</v>
      </c>
      <c r="T218" s="666">
        <f t="shared" ca="1" si="84"/>
        <v>0</v>
      </c>
      <c r="U218" s="667">
        <f t="shared" ca="1" si="76"/>
        <v>0</v>
      </c>
      <c r="V218" s="667">
        <f t="shared" ca="1" si="77"/>
        <v>0</v>
      </c>
      <c r="W218" s="667">
        <f t="shared" ca="1" si="78"/>
        <v>0</v>
      </c>
      <c r="X218" s="667">
        <f t="shared" ca="1" si="79"/>
        <v>0</v>
      </c>
      <c r="Y218" s="667">
        <f t="shared" ca="1" si="80"/>
        <v>0</v>
      </c>
      <c r="Z218" s="667">
        <f t="shared" ca="1" si="81"/>
        <v>0</v>
      </c>
      <c r="AA218" s="668">
        <f t="shared" ca="1" si="82"/>
        <v>0</v>
      </c>
      <c r="AB218" s="669"/>
      <c r="AC218" s="679"/>
      <c r="AD218" s="677"/>
      <c r="AE218" s="677"/>
      <c r="AF218" s="677"/>
      <c r="AG218" s="677"/>
      <c r="AH218" s="678"/>
      <c r="AI218" s="678"/>
      <c r="AJ218" s="677"/>
      <c r="AK218" s="677"/>
      <c r="AL218" s="677"/>
      <c r="AM218" s="677"/>
      <c r="AN218" s="677"/>
      <c r="AO218" s="678"/>
      <c r="AP218" s="678"/>
      <c r="AQ218" s="677"/>
      <c r="AR218" s="677"/>
      <c r="AS218" s="677"/>
      <c r="AT218" s="677"/>
      <c r="AU218" s="677"/>
      <c r="AV218" s="678"/>
      <c r="AW218" s="678"/>
      <c r="AX218" s="677"/>
      <c r="AY218" s="677"/>
      <c r="AZ218" s="677"/>
      <c r="BA218" s="677"/>
      <c r="BB218" s="677"/>
      <c r="BC218" s="678"/>
      <c r="BD218" s="678"/>
      <c r="BE218" s="677"/>
      <c r="BF218" s="677"/>
      <c r="BG218" s="677"/>
      <c r="BH218" s="677"/>
      <c r="BI218" s="677"/>
      <c r="BJ218" s="678"/>
      <c r="BK218" s="678"/>
      <c r="BL218" s="677"/>
      <c r="BM218" s="677"/>
      <c r="BN218" s="677"/>
      <c r="BO218" s="677"/>
      <c r="BP218" s="677"/>
      <c r="BQ218" s="680"/>
      <c r="BR218" s="680"/>
      <c r="BS218" s="677"/>
      <c r="BT218" s="677"/>
      <c r="BU218" s="677"/>
      <c r="BV218" s="677"/>
      <c r="BW218" s="677"/>
      <c r="BX218" s="680"/>
      <c r="BY218" s="680"/>
      <c r="BZ218" s="677"/>
      <c r="CA218" s="677"/>
      <c r="CB218" s="677"/>
      <c r="CC218" s="677"/>
      <c r="CD218" s="677"/>
      <c r="CE218" s="680"/>
      <c r="CF218" s="680"/>
      <c r="CG218" s="677"/>
      <c r="CH218" s="677"/>
      <c r="CI218" s="677"/>
      <c r="CJ218" s="677"/>
      <c r="CK218" s="677"/>
      <c r="CL218" s="680"/>
      <c r="CM218" s="680"/>
    </row>
    <row r="219" spans="1:91" s="676" customFormat="1" hidden="1">
      <c r="A219" s="654">
        <f>'MTG RTG September 2019'!A207</f>
        <v>0</v>
      </c>
      <c r="B219" s="655"/>
      <c r="C219" s="656" t="str">
        <f>'MTG RTG September 2019'!C207</f>
        <v>AXN</v>
      </c>
      <c r="D219" s="657" t="str">
        <f>'MTG RTG September 2019'!D207</f>
        <v>Off Prime Time</v>
      </c>
      <c r="E219" s="658" t="str">
        <f>'MTG RTG September 2019'!E207</f>
        <v>Sa-Su</v>
      </c>
      <c r="F219" s="659" t="str">
        <f>'MTG RTG September 2019'!F207</f>
        <v>24:00-17:29</v>
      </c>
      <c r="G219" s="658" t="str">
        <f>'MTG RTG September 2019'!G207</f>
        <v>NPT</v>
      </c>
      <c r="H219" s="660">
        <f ca="1">SUMIF('MTG RTG September 2019'!$H$3:$M$4,$AA$9,'MTG RTG September 2019'!$H207:$M207)</f>
        <v>0.1</v>
      </c>
      <c r="I219" s="661">
        <f t="shared" ca="1" si="68"/>
        <v>0</v>
      </c>
      <c r="J219" s="662">
        <f t="shared" ca="1" si="69"/>
        <v>0</v>
      </c>
      <c r="K219" s="663">
        <f t="shared" ca="1" si="83"/>
        <v>0</v>
      </c>
      <c r="L219" s="663">
        <f t="shared" ca="1" si="70"/>
        <v>0</v>
      </c>
      <c r="M219" s="665">
        <f t="shared" si="71"/>
        <v>0</v>
      </c>
      <c r="N219" s="665">
        <f t="shared" si="67"/>
        <v>0</v>
      </c>
      <c r="O219" s="665">
        <f t="shared" si="72"/>
        <v>0</v>
      </c>
      <c r="P219" s="665">
        <f t="shared" si="73"/>
        <v>0</v>
      </c>
      <c r="Q219" s="665"/>
      <c r="R219" s="665">
        <f t="shared" si="74"/>
        <v>0</v>
      </c>
      <c r="S219" s="665">
        <f t="shared" si="75"/>
        <v>0</v>
      </c>
      <c r="T219" s="666">
        <f t="shared" ca="1" si="84"/>
        <v>0</v>
      </c>
      <c r="U219" s="667">
        <f t="shared" ca="1" si="76"/>
        <v>0</v>
      </c>
      <c r="V219" s="667">
        <f t="shared" ca="1" si="77"/>
        <v>0</v>
      </c>
      <c r="W219" s="667">
        <f t="shared" ca="1" si="78"/>
        <v>0</v>
      </c>
      <c r="X219" s="667">
        <f t="shared" ca="1" si="79"/>
        <v>0</v>
      </c>
      <c r="Y219" s="667">
        <f t="shared" ca="1" si="80"/>
        <v>0</v>
      </c>
      <c r="Z219" s="667">
        <f t="shared" ca="1" si="81"/>
        <v>0</v>
      </c>
      <c r="AA219" s="668">
        <f t="shared" ca="1" si="82"/>
        <v>0</v>
      </c>
      <c r="AB219" s="669"/>
      <c r="AC219" s="679"/>
      <c r="AD219" s="677"/>
      <c r="AE219" s="677"/>
      <c r="AF219" s="677"/>
      <c r="AG219" s="677"/>
      <c r="AH219" s="678"/>
      <c r="AI219" s="678"/>
      <c r="AJ219" s="677"/>
      <c r="AK219" s="677"/>
      <c r="AL219" s="677"/>
      <c r="AM219" s="677"/>
      <c r="AN219" s="677"/>
      <c r="AO219" s="678"/>
      <c r="AP219" s="678"/>
      <c r="AQ219" s="677"/>
      <c r="AR219" s="677"/>
      <c r="AS219" s="677"/>
      <c r="AT219" s="677"/>
      <c r="AU219" s="677"/>
      <c r="AV219" s="678"/>
      <c r="AW219" s="678"/>
      <c r="AX219" s="677"/>
      <c r="AY219" s="677"/>
      <c r="AZ219" s="677"/>
      <c r="BA219" s="677"/>
      <c r="BB219" s="677"/>
      <c r="BC219" s="678"/>
      <c r="BD219" s="678"/>
      <c r="BE219" s="677"/>
      <c r="BF219" s="677"/>
      <c r="BG219" s="677"/>
      <c r="BH219" s="677"/>
      <c r="BI219" s="677"/>
      <c r="BJ219" s="678"/>
      <c r="BK219" s="678"/>
      <c r="BL219" s="677"/>
      <c r="BM219" s="677"/>
      <c r="BN219" s="677"/>
      <c r="BO219" s="677"/>
      <c r="BP219" s="677"/>
      <c r="BQ219" s="680"/>
      <c r="BR219" s="680"/>
      <c r="BS219" s="677"/>
      <c r="BT219" s="677"/>
      <c r="BU219" s="677"/>
      <c r="BV219" s="677"/>
      <c r="BW219" s="677"/>
      <c r="BX219" s="680"/>
      <c r="BY219" s="680"/>
      <c r="BZ219" s="677"/>
      <c r="CA219" s="677"/>
      <c r="CB219" s="677"/>
      <c r="CC219" s="677"/>
      <c r="CD219" s="677"/>
      <c r="CE219" s="680"/>
      <c r="CF219" s="680"/>
      <c r="CG219" s="677"/>
      <c r="CH219" s="677"/>
      <c r="CI219" s="677"/>
      <c r="CJ219" s="677"/>
      <c r="CK219" s="677"/>
      <c r="CL219" s="680"/>
      <c r="CM219" s="680"/>
    </row>
    <row r="220" spans="1:91" s="676" customFormat="1" hidden="1">
      <c r="A220" s="654">
        <f>'MTG RTG September 2019'!A208</f>
        <v>0</v>
      </c>
      <c r="B220" s="655"/>
      <c r="C220" s="656" t="str">
        <f>'MTG RTG September 2019'!C208</f>
        <v>AXN</v>
      </c>
      <c r="D220" s="657" t="str">
        <f>'MTG RTG September 2019'!D208</f>
        <v>Prime Time</v>
      </c>
      <c r="E220" s="658" t="str">
        <f>'MTG RTG September 2019'!E208</f>
        <v>Sa-Su</v>
      </c>
      <c r="F220" s="659" t="str">
        <f>'MTG RTG September 2019'!F208</f>
        <v>17:30-23:59</v>
      </c>
      <c r="G220" s="658" t="str">
        <f>'MTG RTG September 2019'!G208</f>
        <v>PT</v>
      </c>
      <c r="H220" s="660">
        <f ca="1">SUMIF('MTG RTG September 2019'!$H$3:$M$4,$AA$9,'MTG RTG September 2019'!$H208:$M208)</f>
        <v>0.2</v>
      </c>
      <c r="I220" s="661">
        <f t="shared" ca="1" si="68"/>
        <v>0</v>
      </c>
      <c r="J220" s="662">
        <f t="shared" ca="1" si="69"/>
        <v>0</v>
      </c>
      <c r="K220" s="663">
        <f t="shared" ca="1" si="83"/>
        <v>0</v>
      </c>
      <c r="L220" s="663">
        <f t="shared" ca="1" si="70"/>
        <v>0</v>
      </c>
      <c r="M220" s="665">
        <f t="shared" si="71"/>
        <v>0</v>
      </c>
      <c r="N220" s="665">
        <f t="shared" si="67"/>
        <v>0</v>
      </c>
      <c r="O220" s="665">
        <f t="shared" si="72"/>
        <v>0</v>
      </c>
      <c r="P220" s="665">
        <f t="shared" si="73"/>
        <v>0</v>
      </c>
      <c r="Q220" s="665"/>
      <c r="R220" s="665">
        <f t="shared" si="74"/>
        <v>0</v>
      </c>
      <c r="S220" s="665">
        <f t="shared" si="75"/>
        <v>0</v>
      </c>
      <c r="T220" s="666">
        <f t="shared" ca="1" si="84"/>
        <v>0</v>
      </c>
      <c r="U220" s="667">
        <f t="shared" ca="1" si="76"/>
        <v>0</v>
      </c>
      <c r="V220" s="667">
        <f t="shared" ca="1" si="77"/>
        <v>0</v>
      </c>
      <c r="W220" s="667">
        <f t="shared" ca="1" si="78"/>
        <v>0</v>
      </c>
      <c r="X220" s="667">
        <f t="shared" ca="1" si="79"/>
        <v>0</v>
      </c>
      <c r="Y220" s="667">
        <f t="shared" ca="1" si="80"/>
        <v>0</v>
      </c>
      <c r="Z220" s="667">
        <f t="shared" ca="1" si="81"/>
        <v>0</v>
      </c>
      <c r="AA220" s="668">
        <f t="shared" ca="1" si="82"/>
        <v>0</v>
      </c>
      <c r="AB220" s="669"/>
      <c r="AC220" s="679"/>
      <c r="AD220" s="677"/>
      <c r="AE220" s="677"/>
      <c r="AF220" s="677"/>
      <c r="AG220" s="677"/>
      <c r="AH220" s="678"/>
      <c r="AI220" s="678"/>
      <c r="AJ220" s="677"/>
      <c r="AK220" s="677"/>
      <c r="AL220" s="677"/>
      <c r="AM220" s="677"/>
      <c r="AN220" s="677"/>
      <c r="AO220" s="678"/>
      <c r="AP220" s="678"/>
      <c r="AQ220" s="677"/>
      <c r="AR220" s="677"/>
      <c r="AS220" s="677"/>
      <c r="AT220" s="677"/>
      <c r="AU220" s="677"/>
      <c r="AV220" s="678"/>
      <c r="AW220" s="678"/>
      <c r="AX220" s="677"/>
      <c r="AY220" s="677"/>
      <c r="AZ220" s="677"/>
      <c r="BA220" s="677"/>
      <c r="BB220" s="677"/>
      <c r="BC220" s="678"/>
      <c r="BD220" s="678"/>
      <c r="BE220" s="677"/>
      <c r="BF220" s="677"/>
      <c r="BG220" s="677"/>
      <c r="BH220" s="677"/>
      <c r="BI220" s="677"/>
      <c r="BJ220" s="678"/>
      <c r="BK220" s="678"/>
      <c r="BL220" s="677"/>
      <c r="BM220" s="677"/>
      <c r="BN220" s="677"/>
      <c r="BO220" s="677"/>
      <c r="BP220" s="677"/>
      <c r="BQ220" s="680"/>
      <c r="BR220" s="680"/>
      <c r="BS220" s="677"/>
      <c r="BT220" s="677"/>
      <c r="BU220" s="677"/>
      <c r="BV220" s="677"/>
      <c r="BW220" s="677"/>
      <c r="BX220" s="680"/>
      <c r="BY220" s="680"/>
      <c r="BZ220" s="677"/>
      <c r="CA220" s="677"/>
      <c r="CB220" s="677"/>
      <c r="CC220" s="677"/>
      <c r="CD220" s="677"/>
      <c r="CE220" s="680"/>
      <c r="CF220" s="680"/>
      <c r="CG220" s="677"/>
      <c r="CH220" s="677"/>
      <c r="CI220" s="677"/>
      <c r="CJ220" s="677"/>
      <c r="CK220" s="677"/>
      <c r="CL220" s="680"/>
      <c r="CM220" s="680"/>
    </row>
    <row r="221" spans="1:91" s="676" customFormat="1" hidden="1">
      <c r="A221" s="654">
        <f>'MTG RTG September 2019'!A209</f>
        <v>0</v>
      </c>
      <c r="B221" s="655"/>
      <c r="C221" s="656" t="str">
        <f>'MTG RTG September 2019'!C209</f>
        <v>AXN</v>
      </c>
      <c r="D221" s="657" t="str">
        <f>'MTG RTG September 2019'!D209</f>
        <v>Prime Time</v>
      </c>
      <c r="E221" s="658" t="str">
        <f>'MTG RTG September 2019'!E209</f>
        <v>Sa-Su</v>
      </c>
      <c r="F221" s="659" t="str">
        <f>'MTG RTG September 2019'!F209</f>
        <v>17:30-23:59</v>
      </c>
      <c r="G221" s="658" t="str">
        <f>'MTG RTG September 2019'!G209</f>
        <v>PT</v>
      </c>
      <c r="H221" s="660">
        <f ca="1">SUMIF('MTG RTG September 2019'!$H$3:$M$4,$AA$9,'MTG RTG September 2019'!$H209:$M209)</f>
        <v>0.2</v>
      </c>
      <c r="I221" s="661">
        <f t="shared" ca="1" si="68"/>
        <v>0</v>
      </c>
      <c r="J221" s="662">
        <f t="shared" ca="1" si="69"/>
        <v>0</v>
      </c>
      <c r="K221" s="663">
        <f t="shared" ca="1" si="83"/>
        <v>0</v>
      </c>
      <c r="L221" s="663">
        <f t="shared" ca="1" si="70"/>
        <v>0</v>
      </c>
      <c r="M221" s="665">
        <f t="shared" si="71"/>
        <v>0</v>
      </c>
      <c r="N221" s="665">
        <f t="shared" si="67"/>
        <v>0</v>
      </c>
      <c r="O221" s="665">
        <f t="shared" si="72"/>
        <v>0</v>
      </c>
      <c r="P221" s="665">
        <f t="shared" si="73"/>
        <v>0</v>
      </c>
      <c r="Q221" s="665"/>
      <c r="R221" s="665">
        <f t="shared" si="74"/>
        <v>0</v>
      </c>
      <c r="S221" s="665">
        <f t="shared" si="75"/>
        <v>0</v>
      </c>
      <c r="T221" s="666">
        <f t="shared" ca="1" si="84"/>
        <v>0</v>
      </c>
      <c r="U221" s="667">
        <f t="shared" ca="1" si="76"/>
        <v>0</v>
      </c>
      <c r="V221" s="667">
        <f t="shared" ca="1" si="77"/>
        <v>0</v>
      </c>
      <c r="W221" s="667">
        <f t="shared" ca="1" si="78"/>
        <v>0</v>
      </c>
      <c r="X221" s="667">
        <f t="shared" ca="1" si="79"/>
        <v>0</v>
      </c>
      <c r="Y221" s="667">
        <f t="shared" ca="1" si="80"/>
        <v>0</v>
      </c>
      <c r="Z221" s="667">
        <f t="shared" ca="1" si="81"/>
        <v>0</v>
      </c>
      <c r="AA221" s="668">
        <f t="shared" ca="1" si="82"/>
        <v>0</v>
      </c>
      <c r="AB221" s="669"/>
      <c r="AC221" s="679"/>
      <c r="AD221" s="677"/>
      <c r="AE221" s="677"/>
      <c r="AF221" s="677"/>
      <c r="AG221" s="677"/>
      <c r="AH221" s="678"/>
      <c r="AI221" s="678"/>
      <c r="AJ221" s="677"/>
      <c r="AK221" s="677"/>
      <c r="AL221" s="677"/>
      <c r="AM221" s="677"/>
      <c r="AN221" s="677"/>
      <c r="AO221" s="678"/>
      <c r="AP221" s="678"/>
      <c r="AQ221" s="677"/>
      <c r="AR221" s="677"/>
      <c r="AS221" s="677"/>
      <c r="AT221" s="677"/>
      <c r="AU221" s="677"/>
      <c r="AV221" s="678"/>
      <c r="AW221" s="678"/>
      <c r="AX221" s="677"/>
      <c r="AY221" s="677"/>
      <c r="AZ221" s="677"/>
      <c r="BA221" s="677"/>
      <c r="BB221" s="677"/>
      <c r="BC221" s="678"/>
      <c r="BD221" s="678"/>
      <c r="BE221" s="677"/>
      <c r="BF221" s="677"/>
      <c r="BG221" s="677"/>
      <c r="BH221" s="677"/>
      <c r="BI221" s="677"/>
      <c r="BJ221" s="678"/>
      <c r="BK221" s="678"/>
      <c r="BL221" s="677"/>
      <c r="BM221" s="677"/>
      <c r="BN221" s="677"/>
      <c r="BO221" s="677"/>
      <c r="BP221" s="677"/>
      <c r="BQ221" s="680"/>
      <c r="BR221" s="680"/>
      <c r="BS221" s="677"/>
      <c r="BT221" s="677"/>
      <c r="BU221" s="677"/>
      <c r="BV221" s="677"/>
      <c r="BW221" s="677"/>
      <c r="BX221" s="680"/>
      <c r="BY221" s="680"/>
      <c r="BZ221" s="677"/>
      <c r="CA221" s="677"/>
      <c r="CB221" s="677"/>
      <c r="CC221" s="677"/>
      <c r="CD221" s="677"/>
      <c r="CE221" s="680"/>
      <c r="CF221" s="680"/>
      <c r="CG221" s="677"/>
      <c r="CH221" s="677"/>
      <c r="CI221" s="677"/>
      <c r="CJ221" s="677"/>
      <c r="CK221" s="677"/>
      <c r="CL221" s="680"/>
      <c r="CM221" s="680"/>
    </row>
    <row r="222" spans="1:91" s="676" customFormat="1" hidden="1">
      <c r="A222" s="654">
        <f>'MTG RTG September 2019'!A210</f>
        <v>0</v>
      </c>
      <c r="B222" s="655"/>
      <c r="C222" s="656" t="str">
        <f>'MTG RTG September 2019'!C210</f>
        <v>Disney Channel</v>
      </c>
      <c r="D222" s="657" t="str">
        <f>'MTG RTG September 2019'!D210</f>
        <v>Off Prime Time</v>
      </c>
      <c r="E222" s="658" t="str">
        <f>'MTG RTG September 2019'!E210</f>
        <v>Mo-Fr</v>
      </c>
      <c r="F222" s="659" t="str">
        <f>'MTG RTG September 2019'!F210</f>
        <v>06:00-17:29</v>
      </c>
      <c r="G222" s="658" t="str">
        <f>'MTG RTG September 2019'!G210</f>
        <v>NPT</v>
      </c>
      <c r="H222" s="660">
        <f ca="1">SUMIF('MTG RTG September 2019'!$H$3:$M$4,$AA$9,'MTG RTG September 2019'!$H210:$M210)</f>
        <v>0.1</v>
      </c>
      <c r="I222" s="661">
        <f t="shared" ca="1" si="68"/>
        <v>0</v>
      </c>
      <c r="J222" s="662">
        <f t="shared" ca="1" si="69"/>
        <v>0</v>
      </c>
      <c r="K222" s="663">
        <f t="shared" ca="1" si="83"/>
        <v>0</v>
      </c>
      <c r="L222" s="663">
        <f t="shared" ca="1" si="70"/>
        <v>0</v>
      </c>
      <c r="M222" s="665">
        <f t="shared" si="71"/>
        <v>0</v>
      </c>
      <c r="N222" s="665">
        <f t="shared" si="67"/>
        <v>0</v>
      </c>
      <c r="O222" s="665">
        <f t="shared" si="72"/>
        <v>0</v>
      </c>
      <c r="P222" s="665">
        <f t="shared" si="73"/>
        <v>0</v>
      </c>
      <c r="Q222" s="665"/>
      <c r="R222" s="665">
        <f t="shared" si="74"/>
        <v>0</v>
      </c>
      <c r="S222" s="665">
        <f t="shared" si="75"/>
        <v>0</v>
      </c>
      <c r="T222" s="666">
        <f t="shared" ca="1" si="84"/>
        <v>0</v>
      </c>
      <c r="U222" s="667">
        <f t="shared" ca="1" si="76"/>
        <v>0</v>
      </c>
      <c r="V222" s="667">
        <f t="shared" ca="1" si="77"/>
        <v>0</v>
      </c>
      <c r="W222" s="667">
        <f t="shared" ca="1" si="78"/>
        <v>0</v>
      </c>
      <c r="X222" s="667">
        <f t="shared" ca="1" si="79"/>
        <v>0</v>
      </c>
      <c r="Y222" s="667">
        <f t="shared" ca="1" si="80"/>
        <v>0</v>
      </c>
      <c r="Z222" s="667">
        <f t="shared" ca="1" si="81"/>
        <v>0</v>
      </c>
      <c r="AA222" s="668">
        <f t="shared" ca="1" si="82"/>
        <v>0</v>
      </c>
      <c r="AB222" s="669"/>
      <c r="AC222" s="679"/>
      <c r="AD222" s="677"/>
      <c r="AE222" s="677"/>
      <c r="AF222" s="677"/>
      <c r="AG222" s="677"/>
      <c r="AH222" s="678"/>
      <c r="AI222" s="678"/>
      <c r="AJ222" s="677"/>
      <c r="AK222" s="677"/>
      <c r="AL222" s="677"/>
      <c r="AM222" s="677"/>
      <c r="AN222" s="677"/>
      <c r="AO222" s="678"/>
      <c r="AP222" s="678"/>
      <c r="AQ222" s="677"/>
      <c r="AR222" s="677"/>
      <c r="AS222" s="677"/>
      <c r="AT222" s="677"/>
      <c r="AU222" s="677"/>
      <c r="AV222" s="678"/>
      <c r="AW222" s="678"/>
      <c r="AX222" s="677"/>
      <c r="AY222" s="677"/>
      <c r="AZ222" s="677"/>
      <c r="BA222" s="677"/>
      <c r="BB222" s="677"/>
      <c r="BC222" s="678"/>
      <c r="BD222" s="678"/>
      <c r="BE222" s="677"/>
      <c r="BF222" s="677"/>
      <c r="BG222" s="677"/>
      <c r="BH222" s="677"/>
      <c r="BI222" s="677"/>
      <c r="BJ222" s="678"/>
      <c r="BK222" s="678"/>
      <c r="BL222" s="677"/>
      <c r="BM222" s="677"/>
      <c r="BN222" s="677"/>
      <c r="BO222" s="677"/>
      <c r="BP222" s="677"/>
      <c r="BQ222" s="680"/>
      <c r="BR222" s="680"/>
      <c r="BS222" s="677"/>
      <c r="BT222" s="677"/>
      <c r="BU222" s="677"/>
      <c r="BV222" s="677"/>
      <c r="BW222" s="677"/>
      <c r="BX222" s="680"/>
      <c r="BY222" s="680"/>
      <c r="BZ222" s="677"/>
      <c r="CA222" s="677"/>
      <c r="CB222" s="677"/>
      <c r="CC222" s="677"/>
      <c r="CD222" s="677"/>
      <c r="CE222" s="680"/>
      <c r="CF222" s="680"/>
      <c r="CG222" s="677"/>
      <c r="CH222" s="677"/>
      <c r="CI222" s="677"/>
      <c r="CJ222" s="677"/>
      <c r="CK222" s="677"/>
      <c r="CL222" s="680"/>
      <c r="CM222" s="680"/>
    </row>
    <row r="223" spans="1:91" s="676" customFormat="1" hidden="1">
      <c r="A223" s="654">
        <f>'MTG RTG September 2019'!A211</f>
        <v>0</v>
      </c>
      <c r="B223" s="655"/>
      <c r="C223" s="656" t="str">
        <f>'MTG RTG September 2019'!C211</f>
        <v>Disney Channel</v>
      </c>
      <c r="D223" s="657" t="str">
        <f>'MTG RTG September 2019'!D211</f>
        <v>Prime Time</v>
      </c>
      <c r="E223" s="658" t="str">
        <f>'MTG RTG September 2019'!E211</f>
        <v>Mo-Fr</v>
      </c>
      <c r="F223" s="659" t="str">
        <f>'MTG RTG September 2019'!F211</f>
        <v>17:30-23:59</v>
      </c>
      <c r="G223" s="658" t="str">
        <f>'MTG RTG September 2019'!G211</f>
        <v>PT</v>
      </c>
      <c r="H223" s="660">
        <f ca="1">SUMIF('MTG RTG September 2019'!$H$3:$M$4,$AA$9,'MTG RTG September 2019'!$H211:$M211)</f>
        <v>0.1</v>
      </c>
      <c r="I223" s="661">
        <f t="shared" ca="1" si="68"/>
        <v>0</v>
      </c>
      <c r="J223" s="662">
        <f t="shared" ca="1" si="69"/>
        <v>0</v>
      </c>
      <c r="K223" s="663">
        <f t="shared" ca="1" si="83"/>
        <v>0</v>
      </c>
      <c r="L223" s="663">
        <f t="shared" ca="1" si="70"/>
        <v>0</v>
      </c>
      <c r="M223" s="665">
        <f t="shared" si="71"/>
        <v>0</v>
      </c>
      <c r="N223" s="665">
        <f t="shared" si="67"/>
        <v>0</v>
      </c>
      <c r="O223" s="665">
        <f t="shared" si="72"/>
        <v>0</v>
      </c>
      <c r="P223" s="665">
        <f t="shared" si="73"/>
        <v>0</v>
      </c>
      <c r="Q223" s="665"/>
      <c r="R223" s="665">
        <f t="shared" si="74"/>
        <v>0</v>
      </c>
      <c r="S223" s="665">
        <f t="shared" si="75"/>
        <v>0</v>
      </c>
      <c r="T223" s="666">
        <f t="shared" ca="1" si="84"/>
        <v>0</v>
      </c>
      <c r="U223" s="667">
        <f t="shared" ca="1" si="76"/>
        <v>0</v>
      </c>
      <c r="V223" s="667">
        <f t="shared" ca="1" si="77"/>
        <v>0</v>
      </c>
      <c r="W223" s="667">
        <f t="shared" ca="1" si="78"/>
        <v>0</v>
      </c>
      <c r="X223" s="667">
        <f t="shared" ca="1" si="79"/>
        <v>0</v>
      </c>
      <c r="Y223" s="667">
        <f t="shared" ca="1" si="80"/>
        <v>0</v>
      </c>
      <c r="Z223" s="667">
        <f t="shared" ca="1" si="81"/>
        <v>0</v>
      </c>
      <c r="AA223" s="668">
        <f t="shared" ca="1" si="82"/>
        <v>0</v>
      </c>
      <c r="AB223" s="669"/>
      <c r="AC223" s="679"/>
      <c r="AD223" s="677"/>
      <c r="AE223" s="677"/>
      <c r="AF223" s="677"/>
      <c r="AG223" s="677"/>
      <c r="AH223" s="678"/>
      <c r="AI223" s="678"/>
      <c r="AJ223" s="677"/>
      <c r="AK223" s="677"/>
      <c r="AL223" s="677"/>
      <c r="AM223" s="677"/>
      <c r="AN223" s="677"/>
      <c r="AO223" s="678"/>
      <c r="AP223" s="678"/>
      <c r="AQ223" s="677"/>
      <c r="AR223" s="677"/>
      <c r="AS223" s="677"/>
      <c r="AT223" s="677"/>
      <c r="AU223" s="677"/>
      <c r="AV223" s="678"/>
      <c r="AW223" s="678"/>
      <c r="AX223" s="677"/>
      <c r="AY223" s="677"/>
      <c r="AZ223" s="677"/>
      <c r="BA223" s="677"/>
      <c r="BB223" s="677"/>
      <c r="BC223" s="678"/>
      <c r="BD223" s="678"/>
      <c r="BE223" s="677"/>
      <c r="BF223" s="677"/>
      <c r="BG223" s="677"/>
      <c r="BH223" s="677"/>
      <c r="BI223" s="677"/>
      <c r="BJ223" s="678"/>
      <c r="BK223" s="678"/>
      <c r="BL223" s="677"/>
      <c r="BM223" s="677"/>
      <c r="BN223" s="677"/>
      <c r="BO223" s="677"/>
      <c r="BP223" s="677"/>
      <c r="BQ223" s="680"/>
      <c r="BR223" s="680"/>
      <c r="BS223" s="677"/>
      <c r="BT223" s="677"/>
      <c r="BU223" s="677"/>
      <c r="BV223" s="677"/>
      <c r="BW223" s="677"/>
      <c r="BX223" s="680"/>
      <c r="BY223" s="680"/>
      <c r="BZ223" s="677"/>
      <c r="CA223" s="677"/>
      <c r="CB223" s="677"/>
      <c r="CC223" s="677"/>
      <c r="CD223" s="677"/>
      <c r="CE223" s="680"/>
      <c r="CF223" s="680"/>
      <c r="CG223" s="677"/>
      <c r="CH223" s="677"/>
      <c r="CI223" s="677"/>
      <c r="CJ223" s="677"/>
      <c r="CK223" s="677"/>
      <c r="CL223" s="680"/>
      <c r="CM223" s="680"/>
    </row>
    <row r="224" spans="1:91" s="676" customFormat="1" hidden="1">
      <c r="A224" s="654">
        <f>'MTG RTG September 2019'!A212</f>
        <v>0</v>
      </c>
      <c r="B224" s="655"/>
      <c r="C224" s="656" t="str">
        <f>'MTG RTG September 2019'!C212</f>
        <v>Disney Channel</v>
      </c>
      <c r="D224" s="657" t="str">
        <f>'MTG RTG September 2019'!D212</f>
        <v>Prime Time</v>
      </c>
      <c r="E224" s="658" t="str">
        <f>'MTG RTG September 2019'!E212</f>
        <v>Mo-Fr</v>
      </c>
      <c r="F224" s="659" t="str">
        <f>'MTG RTG September 2019'!F212</f>
        <v>17:30-23:59</v>
      </c>
      <c r="G224" s="658" t="str">
        <f>'MTG RTG September 2019'!G212</f>
        <v>PT</v>
      </c>
      <c r="H224" s="660">
        <f ca="1">SUMIF('MTG RTG September 2019'!$H$3:$M$4,$AA$9,'MTG RTG September 2019'!$H212:$M212)</f>
        <v>0.1</v>
      </c>
      <c r="I224" s="661">
        <f t="shared" ca="1" si="68"/>
        <v>0</v>
      </c>
      <c r="J224" s="662">
        <f t="shared" ca="1" si="69"/>
        <v>0</v>
      </c>
      <c r="K224" s="663">
        <f t="shared" ca="1" si="83"/>
        <v>0</v>
      </c>
      <c r="L224" s="663">
        <f t="shared" ca="1" si="70"/>
        <v>0</v>
      </c>
      <c r="M224" s="665">
        <f t="shared" si="71"/>
        <v>0</v>
      </c>
      <c r="N224" s="665">
        <f t="shared" si="67"/>
        <v>0</v>
      </c>
      <c r="O224" s="665">
        <f t="shared" si="72"/>
        <v>0</v>
      </c>
      <c r="P224" s="665">
        <f t="shared" si="73"/>
        <v>0</v>
      </c>
      <c r="Q224" s="665"/>
      <c r="R224" s="665">
        <f t="shared" si="74"/>
        <v>0</v>
      </c>
      <c r="S224" s="665">
        <f t="shared" si="75"/>
        <v>0</v>
      </c>
      <c r="T224" s="666">
        <f t="shared" ca="1" si="84"/>
        <v>0</v>
      </c>
      <c r="U224" s="667">
        <f t="shared" ca="1" si="76"/>
        <v>0</v>
      </c>
      <c r="V224" s="667">
        <f t="shared" ca="1" si="77"/>
        <v>0</v>
      </c>
      <c r="W224" s="667">
        <f t="shared" ca="1" si="78"/>
        <v>0</v>
      </c>
      <c r="X224" s="667">
        <f t="shared" ca="1" si="79"/>
        <v>0</v>
      </c>
      <c r="Y224" s="667">
        <f t="shared" ca="1" si="80"/>
        <v>0</v>
      </c>
      <c r="Z224" s="667">
        <f t="shared" ca="1" si="81"/>
        <v>0</v>
      </c>
      <c r="AA224" s="668">
        <f t="shared" ca="1" si="82"/>
        <v>0</v>
      </c>
      <c r="AB224" s="669"/>
      <c r="AC224" s="679"/>
      <c r="AD224" s="677"/>
      <c r="AE224" s="677"/>
      <c r="AF224" s="677"/>
      <c r="AG224" s="677"/>
      <c r="AH224" s="678"/>
      <c r="AI224" s="678"/>
      <c r="AJ224" s="677"/>
      <c r="AK224" s="677"/>
      <c r="AL224" s="677"/>
      <c r="AM224" s="677"/>
      <c r="AN224" s="677"/>
      <c r="AO224" s="678"/>
      <c r="AP224" s="678"/>
      <c r="AQ224" s="677"/>
      <c r="AR224" s="677"/>
      <c r="AS224" s="677"/>
      <c r="AT224" s="677"/>
      <c r="AU224" s="677"/>
      <c r="AV224" s="678"/>
      <c r="AW224" s="678"/>
      <c r="AX224" s="677"/>
      <c r="AY224" s="677"/>
      <c r="AZ224" s="677"/>
      <c r="BA224" s="677"/>
      <c r="BB224" s="677"/>
      <c r="BC224" s="678"/>
      <c r="BD224" s="678"/>
      <c r="BE224" s="677"/>
      <c r="BF224" s="677"/>
      <c r="BG224" s="677"/>
      <c r="BH224" s="677"/>
      <c r="BI224" s="677"/>
      <c r="BJ224" s="678"/>
      <c r="BK224" s="678"/>
      <c r="BL224" s="677"/>
      <c r="BM224" s="677"/>
      <c r="BN224" s="677"/>
      <c r="BO224" s="677"/>
      <c r="BP224" s="677"/>
      <c r="BQ224" s="680"/>
      <c r="BR224" s="680"/>
      <c r="BS224" s="677"/>
      <c r="BT224" s="677"/>
      <c r="BU224" s="677"/>
      <c r="BV224" s="677"/>
      <c r="BW224" s="677"/>
      <c r="BX224" s="680"/>
      <c r="BY224" s="680"/>
      <c r="BZ224" s="677"/>
      <c r="CA224" s="677"/>
      <c r="CB224" s="677"/>
      <c r="CC224" s="677"/>
      <c r="CD224" s="677"/>
      <c r="CE224" s="680"/>
      <c r="CF224" s="680"/>
      <c r="CG224" s="677"/>
      <c r="CH224" s="677"/>
      <c r="CI224" s="677"/>
      <c r="CJ224" s="677"/>
      <c r="CK224" s="677"/>
      <c r="CL224" s="680"/>
      <c r="CM224" s="680"/>
    </row>
    <row r="225" spans="1:92" hidden="1">
      <c r="A225" s="682"/>
      <c r="B225" s="683"/>
      <c r="C225" s="684"/>
      <c r="D225" s="684"/>
      <c r="E225" s="684"/>
      <c r="F225" s="684"/>
      <c r="G225" s="685"/>
      <c r="H225" s="686">
        <f ca="1">SUM(H15:H224)</f>
        <v>209.29999999999933</v>
      </c>
      <c r="I225" s="684"/>
      <c r="J225" s="684"/>
      <c r="K225" s="684"/>
      <c r="L225" s="684"/>
      <c r="M225" s="684"/>
      <c r="N225" s="684"/>
      <c r="O225" s="684"/>
      <c r="P225" s="684"/>
      <c r="Q225" s="684"/>
      <c r="R225" s="684"/>
      <c r="S225" s="684"/>
      <c r="T225" s="684"/>
      <c r="U225" s="684"/>
      <c r="V225" s="684"/>
      <c r="W225" s="684"/>
      <c r="X225" s="684"/>
      <c r="Y225" s="684"/>
      <c r="Z225" s="684"/>
      <c r="AA225" s="684"/>
    </row>
    <row r="226" spans="1:92">
      <c r="A226" s="687"/>
      <c r="C226" s="688"/>
      <c r="D226" s="688"/>
      <c r="E226" s="688"/>
      <c r="F226" s="688"/>
      <c r="G226" s="689"/>
      <c r="H226" s="688"/>
      <c r="I226" s="688"/>
      <c r="J226" s="688"/>
      <c r="K226" s="688"/>
      <c r="L226" s="688"/>
      <c r="M226" s="688"/>
      <c r="N226" s="688"/>
      <c r="O226" s="688"/>
      <c r="P226" s="688"/>
      <c r="Q226" s="688"/>
      <c r="R226" s="688"/>
      <c r="S226" s="688"/>
      <c r="T226" s="688"/>
      <c r="U226" s="688"/>
      <c r="V226" s="688"/>
      <c r="W226" s="688"/>
      <c r="X226" s="688"/>
      <c r="Y226" s="688"/>
      <c r="Z226" s="688"/>
      <c r="AA226" s="688"/>
      <c r="AC226" s="690">
        <f t="shared" ref="AC226:BH226" si="85">COUNTA(AC15:AC224)</f>
        <v>0</v>
      </c>
      <c r="AD226" s="691">
        <f t="shared" si="85"/>
        <v>0</v>
      </c>
      <c r="AE226" s="691">
        <f t="shared" si="85"/>
        <v>0</v>
      </c>
      <c r="AF226" s="691">
        <f t="shared" si="85"/>
        <v>0</v>
      </c>
      <c r="AG226" s="691">
        <f t="shared" si="85"/>
        <v>0</v>
      </c>
      <c r="AH226" s="691">
        <f t="shared" si="85"/>
        <v>0</v>
      </c>
      <c r="AI226" s="692">
        <f t="shared" si="85"/>
        <v>0</v>
      </c>
      <c r="AJ226" s="690">
        <f t="shared" si="85"/>
        <v>0</v>
      </c>
      <c r="AK226" s="691">
        <f t="shared" si="85"/>
        <v>0</v>
      </c>
      <c r="AL226" s="691">
        <f t="shared" si="85"/>
        <v>0</v>
      </c>
      <c r="AM226" s="691">
        <f t="shared" si="85"/>
        <v>0</v>
      </c>
      <c r="AN226" s="691">
        <f t="shared" si="85"/>
        <v>0</v>
      </c>
      <c r="AO226" s="691">
        <f t="shared" si="85"/>
        <v>0</v>
      </c>
      <c r="AP226" s="692">
        <f t="shared" si="85"/>
        <v>0</v>
      </c>
      <c r="AQ226" s="690">
        <f t="shared" si="85"/>
        <v>0</v>
      </c>
      <c r="AR226" s="691">
        <f t="shared" si="85"/>
        <v>0</v>
      </c>
      <c r="AS226" s="691">
        <f t="shared" si="85"/>
        <v>0</v>
      </c>
      <c r="AT226" s="691">
        <f t="shared" si="85"/>
        <v>0</v>
      </c>
      <c r="AU226" s="691">
        <f t="shared" si="85"/>
        <v>0</v>
      </c>
      <c r="AV226" s="691">
        <f t="shared" si="85"/>
        <v>0</v>
      </c>
      <c r="AW226" s="692">
        <f t="shared" si="85"/>
        <v>0</v>
      </c>
      <c r="AX226" s="690">
        <f t="shared" si="85"/>
        <v>0</v>
      </c>
      <c r="AY226" s="691">
        <f t="shared" si="85"/>
        <v>0</v>
      </c>
      <c r="AZ226" s="691">
        <f t="shared" si="85"/>
        <v>0</v>
      </c>
      <c r="BA226" s="691">
        <f t="shared" si="85"/>
        <v>0</v>
      </c>
      <c r="BB226" s="691">
        <f t="shared" si="85"/>
        <v>0</v>
      </c>
      <c r="BC226" s="691">
        <f t="shared" si="85"/>
        <v>0</v>
      </c>
      <c r="BD226" s="692">
        <f t="shared" si="85"/>
        <v>0</v>
      </c>
      <c r="BE226" s="690">
        <f t="shared" si="85"/>
        <v>0</v>
      </c>
      <c r="BF226" s="691">
        <f t="shared" si="85"/>
        <v>0</v>
      </c>
      <c r="BG226" s="691">
        <f t="shared" si="85"/>
        <v>0</v>
      </c>
      <c r="BH226" s="691">
        <f t="shared" si="85"/>
        <v>0</v>
      </c>
      <c r="BI226" s="691">
        <f t="shared" ref="BI226:CM226" si="86">COUNTA(BI15:BI224)</f>
        <v>0</v>
      </c>
      <c r="BJ226" s="691">
        <f t="shared" si="86"/>
        <v>0</v>
      </c>
      <c r="BK226" s="692">
        <f t="shared" si="86"/>
        <v>0</v>
      </c>
      <c r="BL226" s="690">
        <f t="shared" si="86"/>
        <v>0</v>
      </c>
      <c r="BM226" s="691">
        <f t="shared" si="86"/>
        <v>0</v>
      </c>
      <c r="BN226" s="691">
        <f t="shared" si="86"/>
        <v>0</v>
      </c>
      <c r="BO226" s="691">
        <f t="shared" si="86"/>
        <v>0</v>
      </c>
      <c r="BP226" s="691">
        <f t="shared" si="86"/>
        <v>0</v>
      </c>
      <c r="BQ226" s="691">
        <f t="shared" si="86"/>
        <v>0</v>
      </c>
      <c r="BR226" s="692">
        <f t="shared" si="86"/>
        <v>0</v>
      </c>
      <c r="BS226" s="690">
        <f t="shared" si="86"/>
        <v>0</v>
      </c>
      <c r="BT226" s="691">
        <f t="shared" si="86"/>
        <v>0</v>
      </c>
      <c r="BU226" s="691">
        <f t="shared" si="86"/>
        <v>0</v>
      </c>
      <c r="BV226" s="691">
        <f t="shared" si="86"/>
        <v>0</v>
      </c>
      <c r="BW226" s="691">
        <f t="shared" si="86"/>
        <v>0</v>
      </c>
      <c r="BX226" s="691">
        <f t="shared" si="86"/>
        <v>0</v>
      </c>
      <c r="BY226" s="692">
        <f t="shared" si="86"/>
        <v>0</v>
      </c>
      <c r="BZ226" s="690">
        <f t="shared" si="86"/>
        <v>0</v>
      </c>
      <c r="CA226" s="691">
        <f t="shared" si="86"/>
        <v>0</v>
      </c>
      <c r="CB226" s="691">
        <f t="shared" si="86"/>
        <v>0</v>
      </c>
      <c r="CC226" s="691">
        <f t="shared" si="86"/>
        <v>0</v>
      </c>
      <c r="CD226" s="691">
        <f t="shared" si="86"/>
        <v>0</v>
      </c>
      <c r="CE226" s="691">
        <f t="shared" si="86"/>
        <v>0</v>
      </c>
      <c r="CF226" s="692">
        <f t="shared" si="86"/>
        <v>0</v>
      </c>
      <c r="CG226" s="690">
        <f t="shared" si="86"/>
        <v>0</v>
      </c>
      <c r="CH226" s="691">
        <f t="shared" si="86"/>
        <v>0</v>
      </c>
      <c r="CI226" s="691">
        <f t="shared" si="86"/>
        <v>0</v>
      </c>
      <c r="CJ226" s="691">
        <f t="shared" si="86"/>
        <v>0</v>
      </c>
      <c r="CK226" s="691">
        <f t="shared" si="86"/>
        <v>0</v>
      </c>
      <c r="CL226" s="691">
        <f t="shared" si="86"/>
        <v>0</v>
      </c>
      <c r="CM226" s="692">
        <f t="shared" si="86"/>
        <v>0</v>
      </c>
      <c r="CN226" s="693" t="s">
        <v>98</v>
      </c>
    </row>
    <row r="227" spans="1:92" ht="13.5">
      <c r="A227" s="694"/>
      <c r="B227" s="695"/>
      <c r="C227" s="694"/>
      <c r="D227" s="694"/>
      <c r="E227" s="694"/>
      <c r="F227" s="694"/>
      <c r="G227" s="694"/>
      <c r="H227" s="694"/>
      <c r="I227" s="694"/>
      <c r="J227" s="577"/>
      <c r="K227" s="577"/>
      <c r="L227" s="577"/>
      <c r="M227" s="694"/>
      <c r="N227" s="694"/>
      <c r="O227" s="694"/>
      <c r="P227" s="694"/>
      <c r="Q227" s="694"/>
      <c r="R227" s="694"/>
      <c r="S227" s="694"/>
      <c r="T227" s="694"/>
      <c r="U227" s="694"/>
      <c r="V227" s="694"/>
      <c r="W227" s="694"/>
      <c r="X227" s="694"/>
      <c r="Y227" s="694"/>
      <c r="Z227" s="694"/>
      <c r="AA227" s="694"/>
      <c r="AC227" s="696">
        <f>SUM(AC226:AI226)</f>
        <v>0</v>
      </c>
      <c r="AD227" s="697"/>
      <c r="AE227" s="697"/>
      <c r="AF227" s="697"/>
      <c r="AG227" s="697"/>
      <c r="AH227" s="697"/>
      <c r="AI227" s="698"/>
      <c r="AJ227" s="696">
        <f>SUM(AJ226:AP226)</f>
        <v>0</v>
      </c>
      <c r="AK227" s="697"/>
      <c r="AL227" s="697"/>
      <c r="AM227" s="697"/>
      <c r="AN227" s="697"/>
      <c r="AO227" s="697"/>
      <c r="AP227" s="698"/>
      <c r="AQ227" s="696">
        <f>SUM(AQ226:AW226)</f>
        <v>0</v>
      </c>
      <c r="AR227" s="697"/>
      <c r="AS227" s="697"/>
      <c r="AT227" s="697"/>
      <c r="AU227" s="697"/>
      <c r="AV227" s="697"/>
      <c r="AW227" s="698"/>
      <c r="AX227" s="696">
        <f>SUM(AX226:BD226)</f>
        <v>0</v>
      </c>
      <c r="AY227" s="697"/>
      <c r="AZ227" s="697"/>
      <c r="BA227" s="697"/>
      <c r="BB227" s="697"/>
      <c r="BC227" s="697"/>
      <c r="BD227" s="698"/>
      <c r="BE227" s="696">
        <f>SUM(BE226:BK226)</f>
        <v>0</v>
      </c>
      <c r="BF227" s="697"/>
      <c r="BG227" s="697"/>
      <c r="BH227" s="697"/>
      <c r="BI227" s="697"/>
      <c r="BJ227" s="697"/>
      <c r="BK227" s="698"/>
      <c r="BL227" s="696">
        <f>SUM(BL226:BR226)</f>
        <v>0</v>
      </c>
      <c r="BM227" s="697"/>
      <c r="BN227" s="697"/>
      <c r="BO227" s="697"/>
      <c r="BP227" s="697"/>
      <c r="BQ227" s="697"/>
      <c r="BR227" s="698"/>
      <c r="BS227" s="696">
        <f>SUM(BS226:BY226)</f>
        <v>0</v>
      </c>
      <c r="BT227" s="697"/>
      <c r="BU227" s="697"/>
      <c r="BV227" s="697"/>
      <c r="BW227" s="697"/>
      <c r="BX227" s="697"/>
      <c r="BY227" s="698"/>
      <c r="BZ227" s="696">
        <f>SUM(BZ226:CF226)</f>
        <v>0</v>
      </c>
      <c r="CA227" s="697"/>
      <c r="CB227" s="697"/>
      <c r="CC227" s="697"/>
      <c r="CD227" s="697"/>
      <c r="CE227" s="697"/>
      <c r="CF227" s="698"/>
      <c r="CG227" s="696">
        <f>SUM(CG226:CM226)</f>
        <v>0</v>
      </c>
      <c r="CH227" s="697"/>
      <c r="CI227" s="697"/>
      <c r="CJ227" s="697"/>
      <c r="CK227" s="697"/>
      <c r="CL227" s="697"/>
      <c r="CM227" s="698"/>
      <c r="CN227" s="699" t="s">
        <v>99</v>
      </c>
    </row>
    <row r="228" spans="1:92">
      <c r="A228" s="700"/>
      <c r="B228" s="701"/>
      <c r="C228" s="702"/>
      <c r="D228" s="703"/>
      <c r="E228" s="704"/>
      <c r="F228" s="705"/>
      <c r="G228" s="706"/>
      <c r="H228" s="705"/>
      <c r="I228" s="705"/>
      <c r="J228" s="707">
        <f ca="1">SUM(J15:J224)</f>
        <v>0</v>
      </c>
      <c r="K228" s="708">
        <f ca="1">SUM(K15:K224)</f>
        <v>0</v>
      </c>
      <c r="L228" s="708">
        <f ca="1">SUM(L15:L224)</f>
        <v>0</v>
      </c>
      <c r="M228" s="709">
        <f>SUM(M15:M224)</f>
        <v>0</v>
      </c>
      <c r="N228" s="709">
        <f>SUM(N15:N226)</f>
        <v>0</v>
      </c>
      <c r="O228" s="709">
        <f>SUM(O15:O226)</f>
        <v>0</v>
      </c>
      <c r="P228" s="709">
        <f>SUM(P15:P226)</f>
        <v>0</v>
      </c>
      <c r="Q228" s="709">
        <f>SUM(Q15:Q226)</f>
        <v>0</v>
      </c>
      <c r="R228" s="709">
        <f>SUM(R15:R226)</f>
        <v>0</v>
      </c>
      <c r="S228" s="709">
        <f>SUM(S15:S224)</f>
        <v>0</v>
      </c>
      <c r="T228" s="710"/>
      <c r="U228" s="710"/>
      <c r="V228" s="710"/>
      <c r="W228" s="710"/>
      <c r="X228" s="710"/>
      <c r="Y228" s="710"/>
      <c r="Z228" s="710"/>
      <c r="AA228" s="711">
        <f ca="1">SUM(AA15:AA224)</f>
        <v>0</v>
      </c>
      <c r="AB228" s="9"/>
      <c r="AC228" s="712">
        <f>SUMIF((AC15:AC224),"C",$H$15:$H$224)+SUMIF((AC15:AC224),"B",$H$15:$H$224)*2</f>
        <v>0</v>
      </c>
      <c r="AD228" s="712">
        <f>SUMIF((AD15:AD224),"C",$H$15:$H$224)+SUMIF((AD15:AD224),"B",$H$15:$H$224)*2</f>
        <v>0</v>
      </c>
      <c r="AE228" s="712">
        <f>SUMIF((AE15:AE224),"C",$H$15:$H$224)+SUMIF((AE15:AE224),"B",$H$15:$H$224)*2</f>
        <v>0</v>
      </c>
      <c r="AF228" s="712">
        <f>SUMIF((AF15:AF224),"C",$H$15:$H$224)+SUMIF((AF15:AF224),"B",$H$15:$H$224)*2</f>
        <v>0</v>
      </c>
      <c r="AG228" s="712">
        <f t="shared" ref="AG228:BL228" si="87">SUMIF((AG15:AG224),"C",$H$15:$H$224)+SUMIF((AG15:AG224),"B",$H$15:$H$224)</f>
        <v>0</v>
      </c>
      <c r="AH228" s="712">
        <f t="shared" si="87"/>
        <v>0</v>
      </c>
      <c r="AI228" s="712">
        <f t="shared" si="87"/>
        <v>0</v>
      </c>
      <c r="AJ228" s="712">
        <f t="shared" si="87"/>
        <v>0</v>
      </c>
      <c r="AK228" s="712">
        <f t="shared" si="87"/>
        <v>0</v>
      </c>
      <c r="AL228" s="712">
        <f t="shared" si="87"/>
        <v>0</v>
      </c>
      <c r="AM228" s="712">
        <f t="shared" si="87"/>
        <v>0</v>
      </c>
      <c r="AN228" s="712">
        <f t="shared" si="87"/>
        <v>0</v>
      </c>
      <c r="AO228" s="712">
        <f t="shared" si="87"/>
        <v>0</v>
      </c>
      <c r="AP228" s="712">
        <f t="shared" si="87"/>
        <v>0</v>
      </c>
      <c r="AQ228" s="712">
        <f t="shared" si="87"/>
        <v>0</v>
      </c>
      <c r="AR228" s="712">
        <f t="shared" si="87"/>
        <v>0</v>
      </c>
      <c r="AS228" s="712">
        <f t="shared" si="87"/>
        <v>0</v>
      </c>
      <c r="AT228" s="712">
        <f t="shared" si="87"/>
        <v>0</v>
      </c>
      <c r="AU228" s="712">
        <f t="shared" si="87"/>
        <v>0</v>
      </c>
      <c r="AV228" s="712">
        <f t="shared" si="87"/>
        <v>0</v>
      </c>
      <c r="AW228" s="712">
        <f t="shared" si="87"/>
        <v>0</v>
      </c>
      <c r="AX228" s="712">
        <f t="shared" si="87"/>
        <v>0</v>
      </c>
      <c r="AY228" s="712">
        <f t="shared" si="87"/>
        <v>0</v>
      </c>
      <c r="AZ228" s="712">
        <f t="shared" si="87"/>
        <v>0</v>
      </c>
      <c r="BA228" s="712">
        <f t="shared" si="87"/>
        <v>0</v>
      </c>
      <c r="BB228" s="712">
        <f t="shared" si="87"/>
        <v>0</v>
      </c>
      <c r="BC228" s="712">
        <f t="shared" si="87"/>
        <v>0</v>
      </c>
      <c r="BD228" s="712">
        <f t="shared" si="87"/>
        <v>0</v>
      </c>
      <c r="BE228" s="712">
        <f t="shared" si="87"/>
        <v>0</v>
      </c>
      <c r="BF228" s="712">
        <f t="shared" si="87"/>
        <v>0</v>
      </c>
      <c r="BG228" s="712">
        <f t="shared" si="87"/>
        <v>0</v>
      </c>
      <c r="BH228" s="712">
        <f t="shared" si="87"/>
        <v>0</v>
      </c>
      <c r="BI228" s="712">
        <f t="shared" si="87"/>
        <v>0</v>
      </c>
      <c r="BJ228" s="712">
        <f t="shared" si="87"/>
        <v>0</v>
      </c>
      <c r="BK228" s="712">
        <f t="shared" si="87"/>
        <v>0</v>
      </c>
      <c r="BL228" s="712">
        <f t="shared" si="87"/>
        <v>0</v>
      </c>
      <c r="BM228" s="712">
        <f t="shared" ref="BM228:CM228" si="88">SUMIF((BM15:BM224),"C",$H$15:$H$224)+SUMIF((BM15:BM224),"B",$H$15:$H$224)</f>
        <v>0</v>
      </c>
      <c r="BN228" s="712">
        <f t="shared" si="88"/>
        <v>0</v>
      </c>
      <c r="BO228" s="712">
        <f t="shared" si="88"/>
        <v>0</v>
      </c>
      <c r="BP228" s="712">
        <f t="shared" si="88"/>
        <v>0</v>
      </c>
      <c r="BQ228" s="712">
        <f t="shared" si="88"/>
        <v>0</v>
      </c>
      <c r="BR228" s="712">
        <f t="shared" si="88"/>
        <v>0</v>
      </c>
      <c r="BS228" s="712">
        <f t="shared" si="88"/>
        <v>0</v>
      </c>
      <c r="BT228" s="712">
        <f t="shared" si="88"/>
        <v>0</v>
      </c>
      <c r="BU228" s="712">
        <f t="shared" si="88"/>
        <v>0</v>
      </c>
      <c r="BV228" s="712">
        <f t="shared" si="88"/>
        <v>0</v>
      </c>
      <c r="BW228" s="712">
        <f t="shared" si="88"/>
        <v>0</v>
      </c>
      <c r="BX228" s="712">
        <f t="shared" si="88"/>
        <v>0</v>
      </c>
      <c r="BY228" s="712">
        <f t="shared" si="88"/>
        <v>0</v>
      </c>
      <c r="BZ228" s="712">
        <f t="shared" si="88"/>
        <v>0</v>
      </c>
      <c r="CA228" s="712">
        <f t="shared" si="88"/>
        <v>0</v>
      </c>
      <c r="CB228" s="712">
        <f t="shared" si="88"/>
        <v>0</v>
      </c>
      <c r="CC228" s="712">
        <f t="shared" si="88"/>
        <v>0</v>
      </c>
      <c r="CD228" s="712">
        <f t="shared" si="88"/>
        <v>0</v>
      </c>
      <c r="CE228" s="712">
        <f t="shared" si="88"/>
        <v>0</v>
      </c>
      <c r="CF228" s="712">
        <f t="shared" si="88"/>
        <v>0</v>
      </c>
      <c r="CG228" s="712">
        <f t="shared" si="88"/>
        <v>0</v>
      </c>
      <c r="CH228" s="712">
        <f t="shared" si="88"/>
        <v>0</v>
      </c>
      <c r="CI228" s="712">
        <f t="shared" si="88"/>
        <v>0</v>
      </c>
      <c r="CJ228" s="712">
        <f t="shared" si="88"/>
        <v>0</v>
      </c>
      <c r="CK228" s="712">
        <f t="shared" si="88"/>
        <v>0</v>
      </c>
      <c r="CL228" s="712">
        <f t="shared" si="88"/>
        <v>0</v>
      </c>
      <c r="CM228" s="712">
        <f t="shared" si="88"/>
        <v>0</v>
      </c>
      <c r="CN228" s="713" t="s">
        <v>291</v>
      </c>
    </row>
    <row r="229" spans="1:92" ht="13.5">
      <c r="A229" s="714"/>
      <c r="B229" s="715"/>
      <c r="N229" s="716"/>
      <c r="O229" s="716"/>
      <c r="P229" s="716"/>
      <c r="Q229" s="716"/>
      <c r="R229" s="716"/>
      <c r="S229" s="716"/>
      <c r="T229" s="716"/>
      <c r="U229" s="717"/>
      <c r="V229" s="718"/>
      <c r="W229" s="718"/>
      <c r="X229" s="718"/>
      <c r="Y229" s="718"/>
      <c r="Z229" s="718"/>
      <c r="AB229" s="9"/>
      <c r="AC229" s="719">
        <f>SUM(AC228:AI228)</f>
        <v>0</v>
      </c>
      <c r="AD229" s="720"/>
      <c r="AE229" s="720"/>
      <c r="AF229" s="720"/>
      <c r="AG229" s="720"/>
      <c r="AH229" s="720"/>
      <c r="AI229" s="721"/>
      <c r="AJ229" s="719">
        <f>SUM(AJ228:AP228)</f>
        <v>0</v>
      </c>
      <c r="AK229" s="722"/>
      <c r="AL229" s="722"/>
      <c r="AM229" s="722"/>
      <c r="AN229" s="722"/>
      <c r="AO229" s="722"/>
      <c r="AP229" s="723"/>
      <c r="AQ229" s="719">
        <f>SUM(AQ228:AW228)</f>
        <v>0</v>
      </c>
      <c r="AR229" s="722"/>
      <c r="AS229" s="722"/>
      <c r="AT229" s="722"/>
      <c r="AU229" s="722"/>
      <c r="AV229" s="722"/>
      <c r="AW229" s="723"/>
      <c r="AX229" s="719">
        <f>SUM(AX228:BD228)</f>
        <v>0</v>
      </c>
      <c r="AY229" s="722"/>
      <c r="AZ229" s="722"/>
      <c r="BA229" s="722"/>
      <c r="BB229" s="722"/>
      <c r="BC229" s="722"/>
      <c r="BD229" s="723"/>
      <c r="BE229" s="719">
        <f>SUM(BE228:BK228)</f>
        <v>0</v>
      </c>
      <c r="BF229" s="722"/>
      <c r="BG229" s="722"/>
      <c r="BH229" s="722"/>
      <c r="BI229" s="722"/>
      <c r="BJ229" s="722"/>
      <c r="BK229" s="723"/>
      <c r="BL229" s="719">
        <f>SUM(BL228:BR228)</f>
        <v>0</v>
      </c>
      <c r="BM229" s="722"/>
      <c r="BN229" s="722"/>
      <c r="BO229" s="722"/>
      <c r="BP229" s="722"/>
      <c r="BQ229" s="722"/>
      <c r="BR229" s="723"/>
      <c r="BS229" s="719">
        <f>SUM(BS228:BY228)</f>
        <v>0</v>
      </c>
      <c r="BT229" s="722"/>
      <c r="BU229" s="722"/>
      <c r="BV229" s="722"/>
      <c r="BW229" s="722"/>
      <c r="BX229" s="722"/>
      <c r="BY229" s="723"/>
      <c r="BZ229" s="719">
        <f>SUM(BZ228:CF228)</f>
        <v>0</v>
      </c>
      <c r="CA229" s="722"/>
      <c r="CB229" s="722"/>
      <c r="CC229" s="722"/>
      <c r="CD229" s="722"/>
      <c r="CE229" s="722"/>
      <c r="CF229" s="723"/>
      <c r="CG229" s="719">
        <f>SUM(CG228:CM228)</f>
        <v>0</v>
      </c>
      <c r="CH229" s="722"/>
      <c r="CI229" s="722"/>
      <c r="CJ229" s="722"/>
      <c r="CK229" s="722"/>
      <c r="CL229" s="722"/>
      <c r="CM229" s="723"/>
      <c r="CN229" s="724" t="s">
        <v>101</v>
      </c>
    </row>
    <row r="230" spans="1:92" ht="13.5">
      <c r="A230" s="597"/>
      <c r="B230" s="598"/>
      <c r="C230" s="9"/>
      <c r="D230" s="9"/>
      <c r="E230" s="8"/>
      <c r="F230" s="9"/>
      <c r="G230" s="9"/>
      <c r="H230" s="725" t="s">
        <v>46</v>
      </c>
      <c r="I230" s="726"/>
      <c r="J230" s="727" t="s">
        <v>102</v>
      </c>
      <c r="K230" s="728"/>
      <c r="L230" s="728"/>
      <c r="M230" s="725" t="s">
        <v>102</v>
      </c>
      <c r="N230" s="729"/>
      <c r="O230" s="729"/>
      <c r="P230" s="729"/>
      <c r="Q230" s="729"/>
      <c r="R230" s="729"/>
      <c r="S230" s="726"/>
      <c r="T230" s="730" t="s">
        <v>5</v>
      </c>
      <c r="U230" s="216"/>
      <c r="V230" s="216"/>
      <c r="W230" s="216"/>
      <c r="X230" s="216"/>
      <c r="Y230" s="216"/>
      <c r="Z230" s="216"/>
      <c r="AA230" s="731"/>
      <c r="AC230" s="732"/>
      <c r="AD230" s="732"/>
      <c r="AE230" s="732"/>
      <c r="AF230" s="732"/>
      <c r="AG230" s="732"/>
      <c r="AH230" s="732"/>
      <c r="AI230" s="732"/>
      <c r="AJ230" s="732"/>
      <c r="AK230" s="732"/>
      <c r="AL230" s="732"/>
      <c r="AM230" s="732"/>
      <c r="AN230" s="732"/>
      <c r="AO230" s="732"/>
      <c r="AP230" s="732"/>
      <c r="AQ230" s="732"/>
      <c r="AR230" s="732"/>
      <c r="AS230" s="732"/>
      <c r="AT230" s="732"/>
      <c r="AU230" s="732"/>
      <c r="AV230" s="732"/>
      <c r="AW230" s="732"/>
      <c r="AX230" s="732"/>
      <c r="AY230" s="732"/>
      <c r="AZ230" s="732"/>
      <c r="BA230" s="732"/>
      <c r="BB230" s="732"/>
      <c r="BC230" s="732"/>
      <c r="BD230" s="732"/>
      <c r="BE230" s="732"/>
      <c r="BF230" s="732"/>
      <c r="BG230" s="732"/>
      <c r="BH230" s="732"/>
      <c r="BI230" s="732"/>
      <c r="BJ230" s="732"/>
      <c r="BK230" s="732"/>
      <c r="BL230" s="732"/>
      <c r="BM230" s="732"/>
      <c r="BN230" s="732"/>
      <c r="BO230" s="732"/>
      <c r="BP230" s="732"/>
      <c r="BQ230" s="732"/>
      <c r="BR230" s="732"/>
      <c r="BS230" s="732"/>
      <c r="BT230" s="732"/>
      <c r="BU230" s="732"/>
      <c r="BV230" s="732"/>
      <c r="BW230" s="732"/>
      <c r="BX230" s="732"/>
      <c r="BY230" s="732"/>
      <c r="BZ230" s="732"/>
      <c r="CA230" s="732"/>
      <c r="CB230" s="732"/>
      <c r="CC230" s="732"/>
      <c r="CD230" s="732"/>
      <c r="CE230" s="732"/>
      <c r="CF230" s="732"/>
      <c r="CG230" s="732"/>
      <c r="CH230" s="732"/>
      <c r="CI230" s="732"/>
      <c r="CJ230" s="732"/>
      <c r="CK230" s="732"/>
      <c r="CL230" s="732"/>
      <c r="CM230" s="732"/>
      <c r="CN230" s="207" t="s">
        <v>101</v>
      </c>
    </row>
    <row r="231" spans="1:92">
      <c r="A231" s="597"/>
      <c r="B231" s="598"/>
      <c r="C231" s="9"/>
      <c r="D231" s="11"/>
      <c r="E231" s="9"/>
      <c r="F231" s="10"/>
      <c r="G231" s="9"/>
      <c r="H231" s="733" t="s">
        <v>7</v>
      </c>
      <c r="I231" s="734" t="s">
        <v>40</v>
      </c>
      <c r="J231" s="735" t="s">
        <v>7</v>
      </c>
      <c r="K231" s="736"/>
      <c r="L231" s="736"/>
      <c r="M231" s="734" t="str">
        <f>F3</f>
        <v>A</v>
      </c>
      <c r="N231" s="733" t="str">
        <f>F4</f>
        <v>B</v>
      </c>
      <c r="O231" s="734" t="str">
        <f>F5</f>
        <v>C</v>
      </c>
      <c r="P231" s="733">
        <f>F6</f>
        <v>0</v>
      </c>
      <c r="S231" s="734" t="s">
        <v>40</v>
      </c>
      <c r="T231" s="737" t="s">
        <v>7</v>
      </c>
      <c r="U231" s="738"/>
      <c r="V231" s="739"/>
      <c r="W231" s="739">
        <f>P3</f>
        <v>0</v>
      </c>
      <c r="X231" s="169">
        <f>P4</f>
        <v>0</v>
      </c>
      <c r="Y231" s="734">
        <f>P5</f>
        <v>0</v>
      </c>
      <c r="Z231" s="740">
        <f>P6</f>
        <v>0</v>
      </c>
      <c r="AA231" s="741" t="s">
        <v>40</v>
      </c>
      <c r="AC231" s="742"/>
      <c r="AD231" s="743"/>
      <c r="AE231" s="743"/>
      <c r="AF231" s="743"/>
      <c r="AG231" s="743"/>
      <c r="AH231" s="743"/>
      <c r="AI231" s="743"/>
      <c r="AJ231" s="742"/>
      <c r="AK231" s="743"/>
      <c r="AL231" s="743"/>
      <c r="AM231" s="743"/>
      <c r="AN231" s="743"/>
      <c r="AO231" s="743"/>
      <c r="AP231" s="743"/>
      <c r="AQ231" s="742"/>
      <c r="AR231" s="743"/>
      <c r="AS231" s="743"/>
      <c r="AT231" s="743"/>
      <c r="AU231" s="743"/>
      <c r="AV231" s="743"/>
      <c r="AW231" s="743"/>
      <c r="AX231" s="742"/>
      <c r="AY231" s="743"/>
      <c r="AZ231" s="743"/>
      <c r="BA231" s="743"/>
      <c r="BB231" s="743"/>
      <c r="BC231" s="743"/>
      <c r="BD231" s="743"/>
      <c r="BE231" s="742"/>
      <c r="BF231" s="743"/>
      <c r="BG231" s="743"/>
      <c r="BH231" s="743"/>
      <c r="BI231" s="743"/>
      <c r="BJ231" s="743"/>
      <c r="BK231" s="743"/>
      <c r="BL231" s="742"/>
      <c r="BM231" s="743"/>
      <c r="BN231" s="743"/>
      <c r="BO231" s="743"/>
      <c r="BP231" s="743"/>
      <c r="BQ231" s="743"/>
      <c r="BR231" s="743"/>
      <c r="BS231" s="742"/>
      <c r="BT231" s="743"/>
      <c r="BU231" s="743"/>
      <c r="BV231" s="743"/>
      <c r="BW231" s="743"/>
      <c r="BX231" s="743"/>
      <c r="BY231" s="743"/>
      <c r="BZ231" s="742"/>
      <c r="CA231" s="743"/>
      <c r="CB231" s="743"/>
      <c r="CC231" s="743"/>
      <c r="CD231" s="743"/>
      <c r="CE231" s="743"/>
      <c r="CF231" s="743"/>
      <c r="CG231" s="742"/>
      <c r="CH231" s="743"/>
      <c r="CI231" s="743"/>
      <c r="CJ231" s="743"/>
      <c r="CK231" s="743"/>
      <c r="CL231" s="743"/>
      <c r="CM231" s="743"/>
      <c r="CN231" s="744"/>
    </row>
    <row r="232" spans="1:92" ht="20.25" customHeight="1">
      <c r="A232" s="597"/>
      <c r="B232" s="598"/>
      <c r="C232" s="9"/>
      <c r="D232" s="231" t="s">
        <v>292</v>
      </c>
      <c r="E232" s="232" t="s">
        <v>293</v>
      </c>
      <c r="F232" s="745"/>
      <c r="G232" s="234" t="s">
        <v>137</v>
      </c>
      <c r="H232" s="240" t="e">
        <f ca="1">I232/I234</f>
        <v>#DIV/0!</v>
      </c>
      <c r="I232" s="746">
        <f ca="1">SUMIF($G$15:$G$224,G232,$J$15:$J$224)</f>
        <v>0</v>
      </c>
      <c r="J232" s="240" t="e">
        <f>S232/S234</f>
        <v>#DIV/0!</v>
      </c>
      <c r="K232" s="240"/>
      <c r="L232" s="240"/>
      <c r="M232" s="234">
        <f t="shared" ref="M232:R232" si="89">SUMIF($G$15:$G$224,$G$232,M15:M224)</f>
        <v>0</v>
      </c>
      <c r="N232" s="234">
        <f t="shared" si="89"/>
        <v>0</v>
      </c>
      <c r="O232" s="234">
        <f t="shared" si="89"/>
        <v>0</v>
      </c>
      <c r="P232" s="234">
        <f t="shared" si="89"/>
        <v>0</v>
      </c>
      <c r="Q232" s="234">
        <f t="shared" si="89"/>
        <v>0</v>
      </c>
      <c r="R232" s="234">
        <f t="shared" si="89"/>
        <v>0</v>
      </c>
      <c r="S232" s="234">
        <f>SUMIF($G$15:$G$224,G232,$S$15:$S$224)</f>
        <v>0</v>
      </c>
      <c r="T232" s="240" t="e">
        <f ca="1">AA232/AA234</f>
        <v>#DIV/0!</v>
      </c>
      <c r="U232" s="240"/>
      <c r="V232" s="747"/>
      <c r="W232" s="747"/>
      <c r="X232" s="747"/>
      <c r="Y232" s="747"/>
      <c r="Z232" s="747"/>
      <c r="AA232" s="748">
        <f ca="1">SUMIF($G$15:$G$224,G232,$AA$15:$AA$224)</f>
        <v>0</v>
      </c>
      <c r="AC232" s="210"/>
      <c r="AD232" s="211"/>
      <c r="AE232" s="211"/>
      <c r="AF232" s="211"/>
      <c r="AG232" s="211"/>
      <c r="AH232" s="211"/>
      <c r="AI232" s="211"/>
      <c r="AJ232" s="210"/>
      <c r="AK232" s="211"/>
      <c r="AL232" s="211"/>
      <c r="AM232" s="211"/>
      <c r="AN232" s="211"/>
      <c r="AO232" s="211"/>
      <c r="AP232" s="211"/>
      <c r="AQ232" s="210"/>
      <c r="AR232" s="211"/>
      <c r="AS232" s="211"/>
      <c r="AT232" s="211"/>
      <c r="AU232" s="211"/>
      <c r="AV232" s="211"/>
      <c r="AW232" s="211"/>
      <c r="AX232" s="210"/>
      <c r="AY232" s="211"/>
      <c r="AZ232" s="211"/>
      <c r="BA232" s="211"/>
      <c r="BB232" s="211"/>
      <c r="BC232" s="211"/>
      <c r="BD232" s="211"/>
      <c r="BE232" s="210"/>
      <c r="BF232" s="211"/>
      <c r="BG232" s="211"/>
      <c r="BH232" s="211"/>
      <c r="BI232" s="211"/>
      <c r="BJ232" s="211"/>
      <c r="BK232" s="211"/>
      <c r="BL232" s="210"/>
      <c r="BM232" s="211"/>
      <c r="BN232" s="211"/>
      <c r="BO232" s="211"/>
      <c r="BP232" s="211"/>
      <c r="BQ232" s="211"/>
      <c r="BR232" s="211"/>
      <c r="BS232" s="210"/>
      <c r="BT232" s="211"/>
      <c r="BU232" s="211"/>
      <c r="BV232" s="211"/>
      <c r="BW232" s="211"/>
      <c r="BX232" s="211"/>
      <c r="BY232" s="211"/>
      <c r="BZ232" s="210"/>
      <c r="CA232" s="211"/>
      <c r="CB232" s="211"/>
      <c r="CC232" s="211"/>
      <c r="CD232" s="211"/>
      <c r="CE232" s="211"/>
      <c r="CF232" s="211"/>
      <c r="CG232" s="210"/>
      <c r="CH232" s="211"/>
      <c r="CI232" s="211"/>
      <c r="CJ232" s="211"/>
      <c r="CK232" s="211"/>
      <c r="CL232" s="211"/>
      <c r="CM232" s="211"/>
      <c r="CN232" s="212"/>
    </row>
    <row r="233" spans="1:92" ht="20.25" customHeight="1">
      <c r="A233" s="597"/>
      <c r="B233" s="598"/>
      <c r="C233" s="9"/>
      <c r="D233" s="749" t="s">
        <v>109</v>
      </c>
      <c r="E233" s="750" t="s">
        <v>294</v>
      </c>
      <c r="F233" s="751"/>
      <c r="G233" s="750" t="s">
        <v>63</v>
      </c>
      <c r="H233" s="752" t="e">
        <f ca="1">I233/I234</f>
        <v>#DIV/0!</v>
      </c>
      <c r="I233" s="753">
        <f ca="1">SUMIF($G$15:$G$224,G233,$J$15:$J$224)</f>
        <v>0</v>
      </c>
      <c r="J233" s="752" t="e">
        <f>S233/S234</f>
        <v>#DIV/0!</v>
      </c>
      <c r="K233" s="752"/>
      <c r="L233" s="752"/>
      <c r="M233" s="754">
        <f t="shared" ref="M233:R233" si="90">SUMIF($G$15:$G$224,$G$233,M15:M224)</f>
        <v>0</v>
      </c>
      <c r="N233" s="754">
        <f t="shared" si="90"/>
        <v>0</v>
      </c>
      <c r="O233" s="754">
        <f t="shared" si="90"/>
        <v>0</v>
      </c>
      <c r="P233" s="754">
        <f t="shared" si="90"/>
        <v>0</v>
      </c>
      <c r="Q233" s="754">
        <f t="shared" si="90"/>
        <v>0</v>
      </c>
      <c r="R233" s="754">
        <f t="shared" si="90"/>
        <v>0</v>
      </c>
      <c r="S233" s="750">
        <f>SUMIF($G$15:$G$224,G233,$S$15:$S$224)</f>
        <v>0</v>
      </c>
      <c r="T233" s="752" t="e">
        <f ca="1">AA233/AA234</f>
        <v>#DIV/0!</v>
      </c>
      <c r="U233" s="752"/>
      <c r="V233" s="755"/>
      <c r="W233" s="755"/>
      <c r="X233" s="755"/>
      <c r="Y233" s="755"/>
      <c r="Z233" s="755"/>
      <c r="AA233" s="756">
        <f ca="1">SUMIF($G$15:$G$224,G233,$AA$15:$AA$224)</f>
        <v>0</v>
      </c>
      <c r="CN233" s="744"/>
    </row>
    <row r="234" spans="1:92" ht="15">
      <c r="A234" s="597"/>
      <c r="B234" s="598"/>
      <c r="C234" s="9"/>
      <c r="E234" s="8"/>
      <c r="F234" s="9"/>
      <c r="G234" s="757"/>
      <c r="H234" s="758" t="s">
        <v>295</v>
      </c>
      <c r="I234" s="759">
        <f ca="1">J228</f>
        <v>0</v>
      </c>
      <c r="J234" s="11"/>
      <c r="K234" s="11"/>
      <c r="L234" s="11"/>
      <c r="M234" s="760">
        <f t="shared" ref="M234:R234" si="91">SUBTOTAL(9,M232:M233)</f>
        <v>0</v>
      </c>
      <c r="N234" s="760">
        <f t="shared" si="91"/>
        <v>0</v>
      </c>
      <c r="O234" s="760">
        <f t="shared" si="91"/>
        <v>0</v>
      </c>
      <c r="P234" s="760">
        <f t="shared" si="91"/>
        <v>0</v>
      </c>
      <c r="Q234" s="760">
        <f t="shared" si="91"/>
        <v>0</v>
      </c>
      <c r="R234" s="761">
        <f t="shared" si="91"/>
        <v>0</v>
      </c>
      <c r="S234" s="188">
        <f>SUM(S232:S233)</f>
        <v>0</v>
      </c>
      <c r="U234" s="762"/>
      <c r="V234" s="10"/>
      <c r="AA234" s="711">
        <f ca="1">SUM(AA232:AA233)</f>
        <v>0</v>
      </c>
      <c r="AC234" s="763"/>
      <c r="AD234" s="764"/>
      <c r="AE234" s="764"/>
      <c r="AF234" s="764"/>
      <c r="AG234" s="764"/>
      <c r="AH234" s="764"/>
      <c r="AI234" s="764"/>
      <c r="CN234" s="212"/>
    </row>
    <row r="235" spans="1:92">
      <c r="A235" s="597"/>
      <c r="B235" s="598"/>
      <c r="C235" s="9"/>
      <c r="D235" s="765"/>
      <c r="E235" s="8"/>
      <c r="F235" s="9"/>
      <c r="G235" s="9"/>
      <c r="J235" s="766"/>
      <c r="K235" s="766"/>
      <c r="L235" s="766"/>
      <c r="M235" s="767"/>
      <c r="N235" s="297"/>
      <c r="O235" s="297"/>
      <c r="P235" s="297"/>
      <c r="Q235" s="297"/>
      <c r="R235" s="297"/>
      <c r="S235" s="768"/>
      <c r="T235" s="11"/>
      <c r="U235" s="769"/>
      <c r="AA235" s="770"/>
      <c r="AC235" s="771"/>
      <c r="AD235" s="8"/>
      <c r="AE235" s="8"/>
      <c r="AF235" s="8"/>
      <c r="AG235" s="8"/>
      <c r="AH235" s="8"/>
      <c r="AI235" s="8"/>
      <c r="AO235" s="689" t="s">
        <v>296</v>
      </c>
    </row>
    <row r="236" spans="1:92">
      <c r="A236" s="597"/>
      <c r="B236" s="598"/>
      <c r="C236" s="9"/>
      <c r="D236" s="765"/>
      <c r="E236" s="8"/>
      <c r="F236" s="9"/>
      <c r="G236" s="9"/>
      <c r="J236" s="766"/>
      <c r="K236" s="766"/>
      <c r="L236" s="766"/>
      <c r="M236" s="767"/>
      <c r="N236" s="297"/>
      <c r="O236" s="297"/>
      <c r="P236" s="297"/>
      <c r="Q236" s="297"/>
      <c r="R236" s="297"/>
      <c r="S236" s="291"/>
      <c r="T236" s="11"/>
      <c r="U236" s="769"/>
      <c r="AA236" s="772"/>
      <c r="AC236" s="8"/>
      <c r="AD236" s="8"/>
      <c r="AE236" s="8"/>
      <c r="AF236" s="8"/>
      <c r="AG236" s="8"/>
      <c r="AH236" s="8"/>
      <c r="AI236" s="8"/>
    </row>
    <row r="237" spans="1:92" ht="14.25">
      <c r="A237" s="597"/>
      <c r="B237" s="598"/>
      <c r="C237" s="9"/>
      <c r="D237" s="765"/>
      <c r="E237" s="8"/>
      <c r="F237" s="9"/>
      <c r="G237" s="9"/>
      <c r="H237" s="290"/>
      <c r="I237" s="773"/>
      <c r="J237" s="766"/>
      <c r="K237" s="766"/>
      <c r="L237" s="766"/>
      <c r="M237" s="767"/>
      <c r="N237" s="297"/>
      <c r="O237" s="297"/>
      <c r="P237" s="297"/>
      <c r="Q237" s="297"/>
      <c r="R237" s="297"/>
      <c r="S237" s="291"/>
      <c r="T237" s="11"/>
      <c r="U237" s="769"/>
      <c r="AA237" s="772"/>
      <c r="AC237" s="8"/>
      <c r="AD237" s="8"/>
      <c r="AE237" s="8"/>
      <c r="AF237" s="8"/>
      <c r="AG237" s="8"/>
      <c r="AH237" s="8"/>
      <c r="AI237" s="8"/>
    </row>
    <row r="238" spans="1:92" ht="15.75">
      <c r="A238" s="597"/>
      <c r="B238" s="598"/>
      <c r="C238" s="9"/>
      <c r="H238" s="774"/>
      <c r="I238" s="775"/>
      <c r="J238" s="766"/>
      <c r="K238" s="766"/>
      <c r="L238" s="766"/>
      <c r="M238" s="767"/>
      <c r="N238" s="776"/>
      <c r="O238" s="297"/>
      <c r="P238" s="297"/>
      <c r="Q238" s="297"/>
      <c r="R238" s="297"/>
      <c r="S238" s="291"/>
    </row>
    <row r="239" spans="1:92">
      <c r="A239" s="597"/>
      <c r="B239" s="598"/>
      <c r="C239" s="9"/>
      <c r="D239" s="777" t="s">
        <v>297</v>
      </c>
      <c r="E239" s="778">
        <f ca="1">IF(G238="Yes",AA234*(1+E238),AA234)</f>
        <v>0</v>
      </c>
      <c r="F239" s="778"/>
      <c r="H239" s="290"/>
      <c r="J239" s="779"/>
      <c r="K239" s="779"/>
      <c r="L239" s="779"/>
      <c r="O239" s="11"/>
      <c r="P239" s="11"/>
      <c r="Q239" s="11"/>
      <c r="R239" s="11"/>
      <c r="W239" s="279"/>
      <c r="X239" s="279"/>
      <c r="Y239" s="279"/>
      <c r="Z239" s="279"/>
    </row>
    <row r="240" spans="1:92" ht="14.25">
      <c r="A240" s="597"/>
      <c r="B240" s="598"/>
      <c r="C240" s="9"/>
      <c r="D240" s="780" t="s">
        <v>118</v>
      </c>
      <c r="E240" s="781">
        <v>0.5</v>
      </c>
      <c r="F240" s="781"/>
      <c r="I240" s="775"/>
      <c r="J240" s="11"/>
      <c r="K240" s="11"/>
      <c r="L240" s="11"/>
      <c r="O240" s="11"/>
      <c r="P240" s="11"/>
      <c r="Q240" s="11"/>
      <c r="R240" s="11"/>
      <c r="AP240" s="776"/>
    </row>
    <row r="241" spans="1:19" ht="14.25">
      <c r="A241" s="597"/>
      <c r="B241" s="598"/>
      <c r="C241" s="9"/>
      <c r="D241" s="782" t="s">
        <v>119</v>
      </c>
      <c r="E241" s="781"/>
      <c r="F241" s="781"/>
      <c r="I241" s="773"/>
      <c r="J241" s="11"/>
      <c r="K241" s="11"/>
      <c r="L241" s="11"/>
    </row>
    <row r="242" spans="1:19" ht="14.25">
      <c r="A242" s="597"/>
      <c r="B242" s="598"/>
      <c r="C242" s="9"/>
      <c r="D242" s="782" t="s">
        <v>298</v>
      </c>
      <c r="E242" s="781"/>
      <c r="F242" s="781"/>
      <c r="I242" s="775"/>
      <c r="J242" s="11"/>
      <c r="K242" s="11"/>
      <c r="L242" s="11"/>
    </row>
    <row r="243" spans="1:19">
      <c r="A243" s="597"/>
      <c r="B243" s="598"/>
      <c r="C243" s="9"/>
      <c r="D243" s="782" t="s">
        <v>120</v>
      </c>
      <c r="E243" s="781"/>
      <c r="F243" s="781"/>
      <c r="J243" s="11"/>
      <c r="K243" s="11"/>
      <c r="L243" s="11"/>
    </row>
    <row r="244" spans="1:19">
      <c r="A244" s="597"/>
      <c r="B244" s="598"/>
      <c r="C244" s="9"/>
      <c r="D244" s="783" t="s">
        <v>122</v>
      </c>
      <c r="E244" s="784"/>
      <c r="F244" s="784"/>
      <c r="J244" s="11"/>
      <c r="K244" s="11"/>
      <c r="L244" s="11"/>
    </row>
    <row r="245" spans="1:19" ht="24.75" customHeight="1">
      <c r="A245" s="597"/>
      <c r="B245" s="598"/>
      <c r="C245" s="9"/>
      <c r="D245" s="785" t="s">
        <v>299</v>
      </c>
      <c r="E245" s="786">
        <f>SUBTOTAL(9,E240:F244)</f>
        <v>0.5</v>
      </c>
      <c r="F245" s="787"/>
      <c r="J245" s="11"/>
      <c r="K245" s="11"/>
      <c r="L245" s="11"/>
    </row>
    <row r="246" spans="1:19" ht="15.75" customHeight="1">
      <c r="A246" s="597"/>
      <c r="B246" s="598"/>
      <c r="C246" s="9"/>
      <c r="D246" s="788" t="s">
        <v>123</v>
      </c>
      <c r="E246" s="789">
        <f ca="1">E239-E239*E245</f>
        <v>0</v>
      </c>
      <c r="F246" s="790"/>
      <c r="H246" s="774"/>
      <c r="I246" s="775"/>
    </row>
    <row r="248" spans="1:19">
      <c r="D248" s="791" t="s">
        <v>286</v>
      </c>
      <c r="E248" s="792" t="s">
        <v>300</v>
      </c>
      <c r="F248" s="793"/>
      <c r="G248" s="794"/>
    </row>
    <row r="249" spans="1:19" ht="15">
      <c r="D249" s="795" t="s">
        <v>134</v>
      </c>
      <c r="E249" s="796">
        <f t="shared" ref="E249:E263" ca="1" si="92">SUMIF($C$15:$C$224,D249,$AA$15:$AA$224)</f>
        <v>0</v>
      </c>
      <c r="F249" s="797" t="e">
        <f t="shared" ref="F249:F263" ca="1" si="93">E249/$E$264</f>
        <v>#DIV/0!</v>
      </c>
      <c r="G249" s="798" t="e">
        <f ca="1">F249</f>
        <v>#DIV/0!</v>
      </c>
      <c r="I249" s="799"/>
      <c r="J249" s="776"/>
      <c r="K249" s="776"/>
      <c r="L249" s="776"/>
      <c r="S249" s="291"/>
    </row>
    <row r="250" spans="1:19" ht="15" hidden="1" customHeight="1">
      <c r="D250" s="800" t="s">
        <v>179</v>
      </c>
      <c r="E250" s="801">
        <f t="shared" ca="1" si="92"/>
        <v>0</v>
      </c>
      <c r="F250" s="802" t="e">
        <f t="shared" ca="1" si="93"/>
        <v>#DIV/0!</v>
      </c>
      <c r="G250" s="803" t="e">
        <f ca="1">SUM(F250:F263)</f>
        <v>#DIV/0!</v>
      </c>
      <c r="I250" s="297"/>
      <c r="J250" s="776"/>
      <c r="K250" s="776"/>
      <c r="L250" s="776"/>
      <c r="S250" s="291"/>
    </row>
    <row r="251" spans="1:19" ht="15" hidden="1" customHeight="1">
      <c r="D251" s="800" t="s">
        <v>210</v>
      </c>
      <c r="E251" s="801">
        <f t="shared" ca="1" si="92"/>
        <v>0</v>
      </c>
      <c r="F251" s="802" t="e">
        <f t="shared" ca="1" si="93"/>
        <v>#DIV/0!</v>
      </c>
      <c r="G251" s="804"/>
      <c r="I251" s="297"/>
      <c r="J251" s="776"/>
      <c r="K251" s="776"/>
      <c r="L251" s="776"/>
      <c r="S251" s="291"/>
    </row>
    <row r="252" spans="1:19" ht="12.75" customHeight="1">
      <c r="D252" s="800" t="s">
        <v>240</v>
      </c>
      <c r="E252" s="801">
        <f t="shared" ca="1" si="92"/>
        <v>0</v>
      </c>
      <c r="F252" s="802" t="e">
        <f t="shared" ca="1" si="93"/>
        <v>#DIV/0!</v>
      </c>
      <c r="G252" s="804"/>
      <c r="I252" s="302"/>
      <c r="J252" s="776"/>
      <c r="K252" s="776"/>
      <c r="L252" s="776"/>
      <c r="S252" s="291"/>
    </row>
    <row r="253" spans="1:19" ht="12.75" hidden="1" customHeight="1">
      <c r="D253" s="800" t="s">
        <v>249</v>
      </c>
      <c r="E253" s="801">
        <f t="shared" ca="1" si="92"/>
        <v>0</v>
      </c>
      <c r="F253" s="802" t="e">
        <f t="shared" ca="1" si="93"/>
        <v>#DIV/0!</v>
      </c>
      <c r="G253" s="804"/>
    </row>
    <row r="254" spans="1:19" ht="12.75" hidden="1" customHeight="1">
      <c r="D254" s="800" t="s">
        <v>253</v>
      </c>
      <c r="E254" s="801">
        <f t="shared" ca="1" si="92"/>
        <v>0</v>
      </c>
      <c r="F254" s="802" t="e">
        <f t="shared" ca="1" si="93"/>
        <v>#DIV/0!</v>
      </c>
      <c r="G254" s="804"/>
    </row>
    <row r="255" spans="1:19" ht="12.75" hidden="1" customHeight="1">
      <c r="D255" s="800" t="s">
        <v>254</v>
      </c>
      <c r="E255" s="801">
        <f t="shared" ca="1" si="92"/>
        <v>0</v>
      </c>
      <c r="F255" s="802" t="e">
        <f t="shared" ca="1" si="93"/>
        <v>#DIV/0!</v>
      </c>
      <c r="G255" s="804"/>
    </row>
    <row r="256" spans="1:19" ht="12.75" hidden="1" customHeight="1">
      <c r="D256" s="800" t="s">
        <v>301</v>
      </c>
      <c r="E256" s="801">
        <f t="shared" si="92"/>
        <v>0</v>
      </c>
      <c r="F256" s="802" t="e">
        <f t="shared" ca="1" si="93"/>
        <v>#DIV/0!</v>
      </c>
      <c r="G256" s="804"/>
    </row>
    <row r="257" spans="4:7" ht="13.5" hidden="1" customHeight="1">
      <c r="D257" s="800" t="s">
        <v>256</v>
      </c>
      <c r="E257" s="801">
        <f t="shared" ca="1" si="92"/>
        <v>0</v>
      </c>
      <c r="F257" s="802" t="e">
        <f t="shared" ca="1" si="93"/>
        <v>#DIV/0!</v>
      </c>
      <c r="G257" s="804"/>
    </row>
    <row r="258" spans="4:7" ht="12.75" hidden="1" customHeight="1">
      <c r="D258" s="800" t="s">
        <v>260</v>
      </c>
      <c r="E258" s="801">
        <f t="shared" ca="1" si="92"/>
        <v>0</v>
      </c>
      <c r="F258" s="802" t="e">
        <f t="shared" ca="1" si="93"/>
        <v>#DIV/0!</v>
      </c>
      <c r="G258" s="804"/>
    </row>
    <row r="259" spans="4:7" ht="12.75" hidden="1" customHeight="1">
      <c r="D259" s="800" t="s">
        <v>263</v>
      </c>
      <c r="E259" s="801">
        <f t="shared" si="92"/>
        <v>0</v>
      </c>
      <c r="F259" s="802" t="e">
        <f t="shared" ca="1" si="93"/>
        <v>#DIV/0!</v>
      </c>
      <c r="G259" s="804"/>
    </row>
    <row r="260" spans="4:7" ht="12.75" hidden="1" customHeight="1">
      <c r="D260" s="800" t="s">
        <v>258</v>
      </c>
      <c r="E260" s="801">
        <f t="shared" ca="1" si="92"/>
        <v>0</v>
      </c>
      <c r="F260" s="802" t="e">
        <f t="shared" ca="1" si="93"/>
        <v>#DIV/0!</v>
      </c>
      <c r="G260" s="804"/>
    </row>
    <row r="261" spans="4:7" ht="12.75" hidden="1" customHeight="1">
      <c r="D261" s="800" t="s">
        <v>264</v>
      </c>
      <c r="E261" s="801">
        <f t="shared" si="92"/>
        <v>0</v>
      </c>
      <c r="F261" s="802" t="e">
        <f t="shared" ca="1" si="93"/>
        <v>#DIV/0!</v>
      </c>
      <c r="G261" s="804"/>
    </row>
    <row r="262" spans="4:7" ht="12.75" hidden="1" customHeight="1">
      <c r="D262" s="800" t="s">
        <v>259</v>
      </c>
      <c r="E262" s="801">
        <f t="shared" ca="1" si="92"/>
        <v>0</v>
      </c>
      <c r="F262" s="802" t="e">
        <f t="shared" ca="1" si="93"/>
        <v>#DIV/0!</v>
      </c>
      <c r="G262" s="804"/>
    </row>
    <row r="263" spans="4:7" ht="12.75" hidden="1" customHeight="1">
      <c r="D263" s="805" t="s">
        <v>261</v>
      </c>
      <c r="E263" s="806">
        <f t="shared" ca="1" si="92"/>
        <v>0</v>
      </c>
      <c r="F263" s="807" t="e">
        <f t="shared" ca="1" si="93"/>
        <v>#DIV/0!</v>
      </c>
      <c r="G263" s="803"/>
    </row>
    <row r="264" spans="4:7">
      <c r="E264" s="808">
        <f ca="1">SUM(E249:E263)</f>
        <v>0</v>
      </c>
      <c r="F264" s="809" t="e">
        <f ca="1">SUBTOTAL(9,F249:F263)</f>
        <v>#DIV/0!</v>
      </c>
    </row>
    <row r="268" spans="4:7">
      <c r="D268" s="317"/>
    </row>
    <row r="269" spans="4:7">
      <c r="D269" s="317" t="s">
        <v>302</v>
      </c>
    </row>
  </sheetData>
  <pageMargins left="0.35416666666666669" right="0.47222222222222221" top="0.43333333333333335" bottom="0.47222222222222221" header="0.51180555555555551" footer="0.27569444444444446"/>
  <pageSetup paperSize="9" firstPageNumber="0" orientation="landscape" horizontalDpi="300" verticalDpi="300"/>
  <headerFooter alignWithMargins="0">
    <oddFooter>&amp;C&amp;D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39"/>
  <sheetViews>
    <sheetView zoomScale="80" workbookViewId="0">
      <selection activeCell="D33" sqref="D33"/>
    </sheetView>
  </sheetViews>
  <sheetFormatPr defaultColWidth="11.5703125" defaultRowHeight="15"/>
  <cols>
    <col min="1" max="1" width="61.28515625" style="810" customWidth="1"/>
    <col min="2" max="2" width="21.7109375" style="810" customWidth="1"/>
    <col min="3" max="3" width="22.85546875" style="810" customWidth="1"/>
    <col min="4" max="4" width="16.28515625" style="810" customWidth="1"/>
    <col min="5" max="5" width="29.85546875" style="811" customWidth="1"/>
    <col min="6" max="6" width="23.5703125" style="811" customWidth="1"/>
    <col min="7" max="7" width="12.5703125" style="811" customWidth="1"/>
    <col min="8" max="8" width="6.5703125" style="811" customWidth="1"/>
    <col min="9" max="9" width="3.85546875" style="812" customWidth="1"/>
    <col min="10" max="10" width="8.5703125" style="811" customWidth="1"/>
    <col min="11" max="11" width="8.140625" style="813" customWidth="1"/>
    <col min="12" max="12" width="12.5703125" style="814" customWidth="1"/>
    <col min="13" max="13" width="5.42578125" style="815" customWidth="1"/>
    <col min="14" max="14" width="14.42578125" style="814" customWidth="1"/>
    <col min="15" max="15" width="5.42578125" style="810" customWidth="1"/>
    <col min="16" max="16" width="8.5703125" style="810" customWidth="1"/>
    <col min="17" max="30" width="3.85546875" style="810" customWidth="1"/>
    <col min="31" max="31" width="3.42578125" style="810" customWidth="1"/>
    <col min="32" max="32" width="3.85546875" style="810" customWidth="1"/>
    <col min="33" max="33" width="3.7109375" style="810" customWidth="1"/>
    <col min="34" max="34" width="3.85546875" style="810" customWidth="1"/>
    <col min="35" max="35" width="2.7109375" style="810" customWidth="1"/>
    <col min="36" max="37" width="3.85546875" style="810" customWidth="1"/>
    <col min="38" max="38" width="3.42578125" style="810" customWidth="1"/>
    <col min="39" max="58" width="3.85546875" style="810" customWidth="1"/>
    <col min="59" max="59" width="3.42578125" style="810" customWidth="1"/>
    <col min="60" max="60" width="3.85546875" style="810" customWidth="1"/>
    <col min="61" max="16384" width="11.5703125" style="810"/>
  </cols>
  <sheetData>
    <row r="1" spans="1:60" s="816" customFormat="1">
      <c r="A1" s="816" t="s">
        <v>303</v>
      </c>
      <c r="B1" s="816" t="s">
        <v>304</v>
      </c>
      <c r="E1" s="817"/>
      <c r="F1" s="817"/>
      <c r="G1" s="817"/>
      <c r="H1" s="817"/>
      <c r="I1" s="818"/>
      <c r="J1" s="817"/>
      <c r="K1" s="819"/>
      <c r="L1" s="820"/>
      <c r="M1" s="821"/>
      <c r="N1" s="820"/>
    </row>
    <row r="2" spans="1:60" s="816" customFormat="1">
      <c r="A2" s="816" t="s">
        <v>305</v>
      </c>
      <c r="B2" s="816" t="s">
        <v>306</v>
      </c>
      <c r="E2" s="817"/>
      <c r="F2" s="817"/>
      <c r="G2" s="817"/>
      <c r="H2" s="817"/>
      <c r="I2" s="818"/>
      <c r="J2" s="817"/>
      <c r="K2" s="819"/>
      <c r="L2" s="820"/>
      <c r="M2" s="821"/>
      <c r="N2" s="820"/>
    </row>
    <row r="3" spans="1:60" s="816" customFormat="1">
      <c r="A3" s="816" t="s">
        <v>307</v>
      </c>
      <c r="B3" s="822" t="s">
        <v>308</v>
      </c>
      <c r="E3" s="817"/>
      <c r="F3" s="817"/>
      <c r="G3" s="817"/>
      <c r="H3" s="817"/>
      <c r="I3" s="818"/>
      <c r="J3" s="817"/>
      <c r="K3" s="819"/>
      <c r="L3" s="820"/>
      <c r="M3" s="821"/>
      <c r="N3" s="820"/>
      <c r="O3" s="823"/>
      <c r="P3" s="824"/>
    </row>
    <row r="4" spans="1:60" s="816" customFormat="1">
      <c r="A4" s="817" t="s">
        <v>419</v>
      </c>
      <c r="B4" s="816" t="s">
        <v>420</v>
      </c>
      <c r="E4" s="817"/>
      <c r="F4" s="817"/>
      <c r="G4" s="817"/>
      <c r="H4" s="817"/>
      <c r="I4" s="818"/>
      <c r="J4" s="817"/>
      <c r="K4" s="819"/>
      <c r="L4" s="820"/>
      <c r="M4" s="821"/>
      <c r="N4" s="820"/>
    </row>
    <row r="5" spans="1:60">
      <c r="F5" s="825"/>
      <c r="Q5" s="1059" t="s">
        <v>413</v>
      </c>
      <c r="R5" s="1060"/>
      <c r="S5" s="1060"/>
      <c r="T5" s="1060"/>
      <c r="U5" s="1060"/>
      <c r="V5" s="1060"/>
      <c r="W5" s="1060"/>
      <c r="X5" s="1060"/>
      <c r="Y5" s="1060"/>
      <c r="Z5" s="1060"/>
      <c r="AA5" s="1060"/>
      <c r="AB5" s="1060"/>
      <c r="AC5" s="1061"/>
      <c r="AD5" s="1059" t="s">
        <v>414</v>
      </c>
      <c r="AE5" s="1060"/>
      <c r="AF5" s="1060"/>
      <c r="AG5" s="1060"/>
      <c r="AH5" s="1060"/>
      <c r="AI5" s="1060"/>
      <c r="AJ5" s="1060"/>
      <c r="AK5" s="1060"/>
      <c r="AL5" s="1060"/>
      <c r="AM5" s="1060"/>
      <c r="AN5" s="1060"/>
      <c r="AO5" s="1060"/>
      <c r="AP5" s="1060"/>
      <c r="AQ5" s="1060"/>
      <c r="AR5" s="1060"/>
      <c r="AS5" s="1060"/>
      <c r="AT5" s="1060"/>
      <c r="AU5" s="1060"/>
      <c r="AV5" s="1060"/>
      <c r="AW5" s="1060"/>
      <c r="AX5" s="1060"/>
      <c r="AY5" s="1060"/>
    </row>
    <row r="6" spans="1:60" s="835" customFormat="1" ht="45" customHeight="1">
      <c r="A6" s="826" t="s">
        <v>309</v>
      </c>
      <c r="B6" s="827" t="s">
        <v>310</v>
      </c>
      <c r="C6" s="827" t="s">
        <v>311</v>
      </c>
      <c r="D6" s="827" t="s">
        <v>312</v>
      </c>
      <c r="E6" s="827" t="s">
        <v>313</v>
      </c>
      <c r="F6" s="828" t="s">
        <v>314</v>
      </c>
      <c r="G6" s="827" t="s">
        <v>315</v>
      </c>
      <c r="H6" s="828" t="s">
        <v>316</v>
      </c>
      <c r="I6" s="828" t="s">
        <v>317</v>
      </c>
      <c r="J6" s="828" t="s">
        <v>318</v>
      </c>
      <c r="K6" s="829" t="s">
        <v>319</v>
      </c>
      <c r="L6" s="830" t="s">
        <v>320</v>
      </c>
      <c r="M6" s="830" t="s">
        <v>321</v>
      </c>
      <c r="N6" s="830" t="s">
        <v>322</v>
      </c>
      <c r="O6" s="828" t="s">
        <v>323</v>
      </c>
      <c r="P6" s="828" t="s">
        <v>324</v>
      </c>
      <c r="Q6" s="831" t="s">
        <v>57</v>
      </c>
      <c r="R6" s="827" t="s">
        <v>325</v>
      </c>
      <c r="S6" s="832" t="s">
        <v>68</v>
      </c>
      <c r="T6" s="832" t="s">
        <v>326</v>
      </c>
      <c r="U6" s="827" t="s">
        <v>72</v>
      </c>
      <c r="V6" s="833" t="s">
        <v>81</v>
      </c>
      <c r="W6" s="827" t="s">
        <v>89</v>
      </c>
      <c r="X6" s="833" t="s">
        <v>57</v>
      </c>
      <c r="Y6" s="827" t="s">
        <v>325</v>
      </c>
      <c r="Z6" s="827" t="s">
        <v>68</v>
      </c>
      <c r="AA6" s="827" t="s">
        <v>326</v>
      </c>
      <c r="AB6" s="827" t="s">
        <v>72</v>
      </c>
      <c r="AC6" s="834" t="s">
        <v>81</v>
      </c>
      <c r="AD6" s="831" t="s">
        <v>89</v>
      </c>
      <c r="AE6" s="833" t="s">
        <v>57</v>
      </c>
      <c r="AF6" s="827" t="s">
        <v>325</v>
      </c>
      <c r="AG6" s="827" t="s">
        <v>68</v>
      </c>
      <c r="AH6" s="827" t="s">
        <v>326</v>
      </c>
      <c r="AI6" s="832" t="s">
        <v>72</v>
      </c>
      <c r="AJ6" s="827" t="s">
        <v>81</v>
      </c>
      <c r="AK6" s="827" t="s">
        <v>89</v>
      </c>
      <c r="AL6" s="833" t="s">
        <v>57</v>
      </c>
      <c r="AM6" s="827" t="s">
        <v>325</v>
      </c>
      <c r="AN6" s="827" t="s">
        <v>68</v>
      </c>
      <c r="AO6" s="832" t="s">
        <v>326</v>
      </c>
      <c r="AP6" s="827" t="s">
        <v>72</v>
      </c>
      <c r="AQ6" s="827" t="s">
        <v>81</v>
      </c>
      <c r="AR6" s="827" t="s">
        <v>89</v>
      </c>
      <c r="AS6" s="833" t="s">
        <v>57</v>
      </c>
      <c r="AT6" s="827" t="s">
        <v>325</v>
      </c>
      <c r="AU6" s="827" t="s">
        <v>68</v>
      </c>
      <c r="AV6" s="827" t="s">
        <v>326</v>
      </c>
      <c r="AW6" s="827" t="s">
        <v>72</v>
      </c>
      <c r="AX6" s="833" t="s">
        <v>81</v>
      </c>
      <c r="AY6" s="827" t="s">
        <v>89</v>
      </c>
      <c r="AZ6" s="833" t="s">
        <v>57</v>
      </c>
      <c r="BA6" s="827" t="s">
        <v>325</v>
      </c>
      <c r="BB6" s="827" t="s">
        <v>68</v>
      </c>
      <c r="BC6" s="827" t="s">
        <v>326</v>
      </c>
      <c r="BD6" s="827" t="s">
        <v>72</v>
      </c>
      <c r="BE6" s="833" t="s">
        <v>81</v>
      </c>
      <c r="BF6" s="827" t="s">
        <v>89</v>
      </c>
      <c r="BG6" s="833" t="s">
        <v>57</v>
      </c>
      <c r="BH6" s="827" t="s">
        <v>325</v>
      </c>
    </row>
    <row r="7" spans="1:60" s="816" customFormat="1" ht="15.75">
      <c r="A7" s="836" t="s">
        <v>327</v>
      </c>
      <c r="B7" s="837"/>
      <c r="C7" s="837"/>
      <c r="D7" s="837"/>
      <c r="E7" s="837"/>
      <c r="F7" s="837"/>
      <c r="G7" s="837"/>
      <c r="H7" s="837"/>
      <c r="I7" s="837"/>
      <c r="J7" s="837"/>
      <c r="K7" s="837"/>
      <c r="L7" s="837"/>
      <c r="M7" s="837"/>
      <c r="N7" s="837"/>
      <c r="O7" s="837"/>
      <c r="P7" s="838"/>
      <c r="Q7" s="839">
        <v>17</v>
      </c>
      <c r="R7" s="840">
        <v>18</v>
      </c>
      <c r="S7" s="840">
        <v>19</v>
      </c>
      <c r="T7" s="840">
        <v>20</v>
      </c>
      <c r="U7" s="840">
        <v>21</v>
      </c>
      <c r="V7" s="840">
        <v>22</v>
      </c>
      <c r="W7" s="840">
        <v>23</v>
      </c>
      <c r="X7" s="840">
        <v>24</v>
      </c>
      <c r="Y7" s="840">
        <v>25</v>
      </c>
      <c r="Z7" s="840">
        <v>26</v>
      </c>
      <c r="AA7" s="840">
        <v>27</v>
      </c>
      <c r="AB7" s="840">
        <v>28</v>
      </c>
      <c r="AC7" s="841">
        <v>29</v>
      </c>
      <c r="AD7" s="839">
        <v>1</v>
      </c>
      <c r="AE7" s="840">
        <v>2</v>
      </c>
      <c r="AF7" s="840">
        <v>3</v>
      </c>
      <c r="AG7" s="840">
        <v>4</v>
      </c>
      <c r="AH7" s="840">
        <v>5</v>
      </c>
      <c r="AI7" s="842">
        <v>6</v>
      </c>
      <c r="AJ7" s="840">
        <v>7</v>
      </c>
      <c r="AK7" s="840">
        <v>8</v>
      </c>
      <c r="AL7" s="840">
        <v>9</v>
      </c>
      <c r="AM7" s="840">
        <v>10</v>
      </c>
      <c r="AN7" s="840">
        <v>11</v>
      </c>
      <c r="AO7" s="840">
        <v>12</v>
      </c>
      <c r="AP7" s="840">
        <v>13</v>
      </c>
      <c r="AQ7" s="840">
        <v>14</v>
      </c>
      <c r="AR7" s="840">
        <v>15</v>
      </c>
      <c r="AS7" s="840">
        <v>16</v>
      </c>
      <c r="AT7" s="840">
        <v>17</v>
      </c>
      <c r="AU7" s="840">
        <v>18</v>
      </c>
      <c r="AV7" s="840">
        <v>19</v>
      </c>
      <c r="AW7" s="840">
        <v>20</v>
      </c>
      <c r="AX7" s="840">
        <v>21</v>
      </c>
      <c r="AY7" s="840">
        <v>22</v>
      </c>
      <c r="AZ7" s="840">
        <v>23</v>
      </c>
      <c r="BA7" s="840">
        <v>24</v>
      </c>
      <c r="BB7" s="840">
        <v>25</v>
      </c>
      <c r="BC7" s="840">
        <v>26</v>
      </c>
      <c r="BD7" s="840">
        <v>27</v>
      </c>
      <c r="BE7" s="840">
        <v>28</v>
      </c>
      <c r="BF7" s="840">
        <v>29</v>
      </c>
      <c r="BG7" s="840">
        <v>30</v>
      </c>
      <c r="BH7" s="840">
        <v>31</v>
      </c>
    </row>
    <row r="8" spans="1:60" s="811" customFormat="1" ht="33" customHeight="1">
      <c r="A8" s="3" t="s">
        <v>328</v>
      </c>
      <c r="B8" s="2" t="s">
        <v>329</v>
      </c>
      <c r="C8" s="2" t="s">
        <v>330</v>
      </c>
      <c r="D8" s="843" t="s">
        <v>331</v>
      </c>
      <c r="E8" s="844" t="s">
        <v>332</v>
      </c>
      <c r="F8" s="845">
        <v>63000</v>
      </c>
      <c r="G8" s="846">
        <v>0.04</v>
      </c>
      <c r="H8" s="845">
        <f>F8*G8</f>
        <v>2520</v>
      </c>
      <c r="I8" s="847">
        <f>SUM(Q8:AY8)</f>
        <v>15</v>
      </c>
      <c r="J8" s="845">
        <f>H8*I8</f>
        <v>37800</v>
      </c>
      <c r="K8" s="848">
        <v>31</v>
      </c>
      <c r="L8" s="848">
        <f>J8*K8/1000</f>
        <v>1171.8</v>
      </c>
      <c r="M8" s="846">
        <v>0.25</v>
      </c>
      <c r="N8" s="849">
        <f>L8-L8*M8</f>
        <v>878.84999999999991</v>
      </c>
      <c r="O8" s="850">
        <v>0.2</v>
      </c>
      <c r="P8" s="851">
        <f>J8+J8*O8</f>
        <v>45360</v>
      </c>
      <c r="Q8" s="852"/>
      <c r="R8" s="852"/>
      <c r="S8" s="852"/>
      <c r="T8" s="852">
        <v>1</v>
      </c>
      <c r="U8" s="852">
        <v>1</v>
      </c>
      <c r="V8" s="853"/>
      <c r="W8" s="853"/>
      <c r="X8" s="852">
        <v>1</v>
      </c>
      <c r="Y8" s="852">
        <v>1</v>
      </c>
      <c r="Z8" s="852">
        <v>1</v>
      </c>
      <c r="AA8" s="852">
        <v>1</v>
      </c>
      <c r="AB8" s="852">
        <v>1</v>
      </c>
      <c r="AC8" s="853"/>
      <c r="AD8" s="853"/>
      <c r="AE8" s="852">
        <v>1</v>
      </c>
      <c r="AF8" s="852">
        <v>1</v>
      </c>
      <c r="AG8" s="852">
        <v>1</v>
      </c>
      <c r="AH8" s="852">
        <v>1</v>
      </c>
      <c r="AI8" s="852">
        <v>1</v>
      </c>
      <c r="AJ8" s="853"/>
      <c r="AK8" s="853"/>
      <c r="AL8" s="852">
        <v>1</v>
      </c>
      <c r="AM8" s="852">
        <v>1</v>
      </c>
      <c r="AN8" s="852">
        <v>1</v>
      </c>
      <c r="AO8" s="852"/>
      <c r="AP8" s="852"/>
      <c r="AQ8" s="853"/>
      <c r="AR8" s="853"/>
      <c r="AS8" s="852"/>
      <c r="AT8" s="852"/>
      <c r="AU8" s="852"/>
      <c r="AV8" s="852"/>
      <c r="AW8" s="852"/>
      <c r="AX8" s="853"/>
      <c r="AY8" s="853"/>
      <c r="AZ8" s="854"/>
      <c r="BA8" s="854"/>
      <c r="BB8" s="854"/>
      <c r="BC8" s="854"/>
      <c r="BD8" s="854"/>
      <c r="BE8" s="853"/>
      <c r="BF8" s="853"/>
      <c r="BG8" s="854"/>
      <c r="BH8" s="854"/>
    </row>
    <row r="9" spans="1:60" s="811" customFormat="1" ht="48" customHeight="1">
      <c r="A9" s="1" t="s">
        <v>333</v>
      </c>
      <c r="B9" s="921" t="s">
        <v>334</v>
      </c>
      <c r="C9" s="922" t="s">
        <v>335</v>
      </c>
      <c r="D9" s="855" t="s">
        <v>336</v>
      </c>
      <c r="E9" s="856" t="s">
        <v>337</v>
      </c>
      <c r="F9" s="857" t="s">
        <v>338</v>
      </c>
      <c r="G9" s="858"/>
      <c r="H9" s="859"/>
      <c r="I9" s="847">
        <f>SUM(Q9:AY9)</f>
        <v>30</v>
      </c>
      <c r="J9" s="847">
        <v>200000</v>
      </c>
      <c r="K9" s="860"/>
      <c r="L9" s="860">
        <v>600</v>
      </c>
      <c r="M9" s="861"/>
      <c r="N9" s="849">
        <f>L9-L9*M9</f>
        <v>600</v>
      </c>
      <c r="O9" s="850"/>
      <c r="P9" s="847">
        <f>J9+J9*O9</f>
        <v>200000</v>
      </c>
      <c r="Q9" s="852"/>
      <c r="R9" s="852"/>
      <c r="S9" s="852"/>
      <c r="T9" s="852">
        <v>1</v>
      </c>
      <c r="U9" s="852">
        <v>1</v>
      </c>
      <c r="V9" s="853">
        <v>1</v>
      </c>
      <c r="W9" s="853">
        <v>1</v>
      </c>
      <c r="X9" s="852">
        <v>1</v>
      </c>
      <c r="Y9" s="852">
        <v>1</v>
      </c>
      <c r="Z9" s="852">
        <v>1</v>
      </c>
      <c r="AA9" s="852">
        <v>1</v>
      </c>
      <c r="AB9" s="852">
        <v>1</v>
      </c>
      <c r="AC9" s="853">
        <v>1</v>
      </c>
      <c r="AD9" s="853">
        <v>1</v>
      </c>
      <c r="AE9" s="852">
        <v>1</v>
      </c>
      <c r="AF9" s="852">
        <v>1</v>
      </c>
      <c r="AG9" s="852">
        <v>1</v>
      </c>
      <c r="AH9" s="852">
        <v>1</v>
      </c>
      <c r="AI9" s="852">
        <v>1</v>
      </c>
      <c r="AJ9" s="853">
        <v>1</v>
      </c>
      <c r="AK9" s="853">
        <v>1</v>
      </c>
      <c r="AL9" s="852">
        <v>1</v>
      </c>
      <c r="AM9" s="852">
        <v>1</v>
      </c>
      <c r="AN9" s="852">
        <v>1</v>
      </c>
      <c r="AO9" s="852">
        <v>1</v>
      </c>
      <c r="AP9" s="852">
        <v>1</v>
      </c>
      <c r="AQ9" s="853">
        <v>1</v>
      </c>
      <c r="AR9" s="853">
        <v>1</v>
      </c>
      <c r="AS9" s="852">
        <v>1</v>
      </c>
      <c r="AT9" s="852">
        <v>1</v>
      </c>
      <c r="AU9" s="852">
        <v>1</v>
      </c>
      <c r="AV9" s="852">
        <v>1</v>
      </c>
      <c r="AW9" s="852">
        <v>1</v>
      </c>
      <c r="AX9" s="853"/>
      <c r="AY9" s="853"/>
      <c r="AZ9" s="854"/>
      <c r="BA9" s="854"/>
      <c r="BB9" s="854"/>
      <c r="BC9" s="854"/>
      <c r="BD9" s="854"/>
      <c r="BE9" s="853"/>
      <c r="BF9" s="853"/>
      <c r="BG9" s="854"/>
      <c r="BH9" s="854"/>
    </row>
    <row r="10" spans="1:60" s="811" customFormat="1" ht="33" customHeight="1">
      <c r="A10" s="3" t="s">
        <v>339</v>
      </c>
      <c r="B10" s="923" t="s">
        <v>340</v>
      </c>
      <c r="C10" s="923" t="s">
        <v>375</v>
      </c>
      <c r="D10" s="843" t="s">
        <v>331</v>
      </c>
      <c r="E10" s="862" t="s">
        <v>341</v>
      </c>
      <c r="F10" s="847">
        <v>130000</v>
      </c>
      <c r="G10" s="850">
        <v>3.5000000000000003E-2</v>
      </c>
      <c r="H10" s="847">
        <f>F10*G10</f>
        <v>4550</v>
      </c>
      <c r="I10" s="847">
        <f>SUM(Q10:AY10)</f>
        <v>20</v>
      </c>
      <c r="J10" s="847">
        <f>H10*I10</f>
        <v>91000</v>
      </c>
      <c r="K10" s="860">
        <v>12</v>
      </c>
      <c r="L10" s="860">
        <f>J10*K10/1000</f>
        <v>1092</v>
      </c>
      <c r="M10" s="861">
        <v>0.30000000000000004</v>
      </c>
      <c r="N10" s="849">
        <f>L10-L10*M10</f>
        <v>764.4</v>
      </c>
      <c r="O10" s="850"/>
      <c r="P10" s="847">
        <f>J10+J10*O10</f>
        <v>91000</v>
      </c>
      <c r="Q10" s="852"/>
      <c r="R10" s="852"/>
      <c r="S10" s="852"/>
      <c r="T10" s="852">
        <v>1</v>
      </c>
      <c r="U10" s="852">
        <v>1</v>
      </c>
      <c r="V10" s="853"/>
      <c r="W10" s="853"/>
      <c r="X10" s="852">
        <v>1</v>
      </c>
      <c r="Y10" s="852">
        <v>1</v>
      </c>
      <c r="Z10" s="852">
        <v>1</v>
      </c>
      <c r="AA10" s="852">
        <v>1</v>
      </c>
      <c r="AB10" s="852">
        <v>1</v>
      </c>
      <c r="AC10" s="853"/>
      <c r="AD10" s="853"/>
      <c r="AE10" s="852">
        <v>1</v>
      </c>
      <c r="AF10" s="852">
        <v>1</v>
      </c>
      <c r="AG10" s="852">
        <v>1</v>
      </c>
      <c r="AH10" s="852">
        <v>1</v>
      </c>
      <c r="AI10" s="852">
        <v>1</v>
      </c>
      <c r="AJ10" s="853"/>
      <c r="AK10" s="853"/>
      <c r="AL10" s="852">
        <v>1</v>
      </c>
      <c r="AM10" s="852">
        <v>1</v>
      </c>
      <c r="AN10" s="852">
        <v>1</v>
      </c>
      <c r="AO10" s="852">
        <v>1</v>
      </c>
      <c r="AP10" s="852">
        <v>1</v>
      </c>
      <c r="AQ10" s="853"/>
      <c r="AR10" s="853"/>
      <c r="AS10" s="852">
        <v>1</v>
      </c>
      <c r="AT10" s="852">
        <v>1</v>
      </c>
      <c r="AU10" s="852">
        <v>1</v>
      </c>
      <c r="AV10" s="852"/>
      <c r="AW10" s="852"/>
      <c r="AX10" s="853"/>
      <c r="AY10" s="853"/>
      <c r="AZ10" s="854"/>
      <c r="BA10" s="854"/>
      <c r="BB10" s="854"/>
      <c r="BC10" s="854"/>
      <c r="BD10" s="854"/>
      <c r="BE10" s="853"/>
      <c r="BF10" s="853"/>
      <c r="BG10" s="854"/>
      <c r="BH10" s="854"/>
    </row>
    <row r="11" spans="1:60" s="816" customFormat="1" ht="15.75">
      <c r="A11" s="863" t="s">
        <v>342</v>
      </c>
      <c r="B11" s="864"/>
      <c r="C11" s="864"/>
      <c r="D11" s="864"/>
      <c r="E11" s="864"/>
      <c r="F11" s="864"/>
      <c r="G11" s="864"/>
      <c r="H11" s="864"/>
      <c r="I11" s="865"/>
      <c r="J11" s="866"/>
      <c r="K11" s="867"/>
      <c r="L11" s="868"/>
      <c r="M11" s="869"/>
      <c r="N11" s="870">
        <f>SUM(N8:N10)</f>
        <v>2243.25</v>
      </c>
      <c r="O11" s="866"/>
      <c r="P11" s="866">
        <f>SUM(P8:P10)</f>
        <v>336360</v>
      </c>
      <c r="Q11" s="871"/>
      <c r="R11" s="871"/>
      <c r="S11" s="871"/>
      <c r="T11" s="871"/>
      <c r="U11" s="871"/>
      <c r="V11" s="871"/>
      <c r="W11" s="871"/>
      <c r="X11" s="871"/>
      <c r="Y11" s="871"/>
      <c r="Z11" s="871"/>
      <c r="AA11" s="871"/>
      <c r="AB11" s="871"/>
      <c r="AC11" s="871"/>
      <c r="AD11" s="871"/>
      <c r="AE11" s="871"/>
      <c r="AF11" s="871"/>
      <c r="AG11" s="871"/>
      <c r="AH11" s="871"/>
      <c r="AI11" s="871"/>
      <c r="AJ11" s="871"/>
      <c r="AK11" s="871"/>
      <c r="AL11" s="871"/>
      <c r="AM11" s="871"/>
      <c r="AN11" s="871"/>
      <c r="AO11" s="871"/>
      <c r="AP11" s="871"/>
      <c r="AQ11" s="871"/>
      <c r="AR11" s="871"/>
      <c r="AS11" s="871"/>
      <c r="AT11" s="871"/>
      <c r="AU11" s="871"/>
      <c r="AV11" s="871"/>
      <c r="AW11" s="871"/>
      <c r="AX11" s="871"/>
      <c r="AY11" s="871"/>
      <c r="AZ11" s="854"/>
      <c r="BA11" s="872"/>
      <c r="BB11" s="872"/>
      <c r="BC11" s="872"/>
      <c r="BD11" s="872"/>
      <c r="BE11" s="871"/>
      <c r="BF11" s="871"/>
      <c r="BG11" s="872"/>
      <c r="BH11" s="872"/>
    </row>
    <row r="12" spans="1:60" s="875" customFormat="1" ht="15.75">
      <c r="A12" s="873" t="s">
        <v>343</v>
      </c>
      <c r="B12" s="837"/>
      <c r="C12" s="837"/>
      <c r="D12" s="837"/>
      <c r="E12" s="837"/>
      <c r="F12" s="837"/>
      <c r="G12" s="837"/>
      <c r="H12" s="837"/>
      <c r="I12" s="837"/>
      <c r="J12" s="837"/>
      <c r="K12" s="837"/>
      <c r="L12" s="837"/>
      <c r="M12" s="837"/>
      <c r="N12" s="837"/>
      <c r="O12" s="837"/>
      <c r="P12" s="838"/>
      <c r="Q12" s="874">
        <v>17</v>
      </c>
      <c r="R12" s="874">
        <v>18</v>
      </c>
      <c r="S12" s="874">
        <v>19</v>
      </c>
      <c r="T12" s="874">
        <v>20</v>
      </c>
      <c r="U12" s="874">
        <v>21</v>
      </c>
      <c r="V12" s="874">
        <v>22</v>
      </c>
      <c r="W12" s="874">
        <v>23</v>
      </c>
      <c r="X12" s="874">
        <v>24</v>
      </c>
      <c r="Y12" s="874">
        <v>25</v>
      </c>
      <c r="Z12" s="874">
        <v>26</v>
      </c>
      <c r="AA12" s="874">
        <v>27</v>
      </c>
      <c r="AB12" s="874">
        <v>28</v>
      </c>
      <c r="AC12" s="874">
        <v>29</v>
      </c>
      <c r="AD12" s="874">
        <v>1</v>
      </c>
      <c r="AE12" s="874">
        <v>2</v>
      </c>
      <c r="AF12" s="874">
        <v>3</v>
      </c>
      <c r="AG12" s="874">
        <v>4</v>
      </c>
      <c r="AH12" s="874">
        <v>5</v>
      </c>
      <c r="AI12" s="874">
        <v>6</v>
      </c>
      <c r="AJ12" s="874">
        <v>7</v>
      </c>
      <c r="AK12" s="874">
        <v>8</v>
      </c>
      <c r="AL12" s="874">
        <v>9</v>
      </c>
      <c r="AM12" s="874">
        <v>10</v>
      </c>
      <c r="AN12" s="874">
        <v>11</v>
      </c>
      <c r="AO12" s="874">
        <v>12</v>
      </c>
      <c r="AP12" s="874">
        <v>13</v>
      </c>
      <c r="AQ12" s="874">
        <v>14</v>
      </c>
      <c r="AR12" s="874">
        <v>15</v>
      </c>
      <c r="AS12" s="874">
        <v>16</v>
      </c>
      <c r="AT12" s="874">
        <v>17</v>
      </c>
      <c r="AU12" s="874">
        <v>18</v>
      </c>
      <c r="AV12" s="874">
        <v>19</v>
      </c>
      <c r="AW12" s="874">
        <v>20</v>
      </c>
      <c r="AX12" s="874">
        <v>21</v>
      </c>
      <c r="AY12" s="874">
        <v>22</v>
      </c>
      <c r="AZ12" s="874">
        <v>23</v>
      </c>
      <c r="BA12" s="874">
        <v>24</v>
      </c>
      <c r="BB12" s="874">
        <v>25</v>
      </c>
      <c r="BC12" s="874">
        <v>26</v>
      </c>
      <c r="BD12" s="874">
        <v>27</v>
      </c>
      <c r="BE12" s="874">
        <v>28</v>
      </c>
      <c r="BF12" s="874">
        <v>29</v>
      </c>
      <c r="BG12" s="874">
        <v>30</v>
      </c>
      <c r="BH12" s="874">
        <v>31</v>
      </c>
    </row>
    <row r="13" spans="1:60" s="811" customFormat="1" ht="45.75" customHeight="1">
      <c r="A13" s="1062" t="s">
        <v>344</v>
      </c>
      <c r="B13" s="921" t="s">
        <v>345</v>
      </c>
      <c r="C13" s="922" t="s">
        <v>415</v>
      </c>
      <c r="D13" s="922" t="s">
        <v>346</v>
      </c>
      <c r="E13" s="922" t="s">
        <v>416</v>
      </c>
      <c r="F13" s="1031"/>
      <c r="G13" s="1032"/>
      <c r="H13" s="1031"/>
      <c r="I13" s="1031">
        <f>SUM(Q13:AY13)</f>
        <v>30</v>
      </c>
      <c r="J13" s="1031">
        <f>L13/K13</f>
        <v>4000</v>
      </c>
      <c r="K13" s="4">
        <v>0.45</v>
      </c>
      <c r="L13" s="1033">
        <f>N13</f>
        <v>1800</v>
      </c>
      <c r="M13" s="1033" t="s">
        <v>347</v>
      </c>
      <c r="N13" s="1034">
        <v>1800</v>
      </c>
      <c r="O13" s="1031" t="s">
        <v>347</v>
      </c>
      <c r="P13" s="1035" t="s">
        <v>347</v>
      </c>
      <c r="Q13" s="876"/>
      <c r="R13" s="876"/>
      <c r="S13" s="876"/>
      <c r="T13" s="876">
        <v>1</v>
      </c>
      <c r="U13" s="876">
        <v>1</v>
      </c>
      <c r="V13" s="853">
        <v>1</v>
      </c>
      <c r="W13" s="853">
        <v>1</v>
      </c>
      <c r="X13" s="876">
        <v>1</v>
      </c>
      <c r="Y13" s="876">
        <v>1</v>
      </c>
      <c r="Z13" s="876">
        <v>1</v>
      </c>
      <c r="AA13" s="876">
        <v>1</v>
      </c>
      <c r="AB13" s="876">
        <v>1</v>
      </c>
      <c r="AC13" s="853">
        <v>1</v>
      </c>
      <c r="AD13" s="853">
        <v>1</v>
      </c>
      <c r="AE13" s="876">
        <v>1</v>
      </c>
      <c r="AF13" s="876">
        <v>1</v>
      </c>
      <c r="AG13" s="876">
        <v>1</v>
      </c>
      <c r="AH13" s="876">
        <v>1</v>
      </c>
      <c r="AI13" s="876">
        <v>1</v>
      </c>
      <c r="AJ13" s="853">
        <v>1</v>
      </c>
      <c r="AK13" s="853">
        <v>1</v>
      </c>
      <c r="AL13" s="876">
        <v>1</v>
      </c>
      <c r="AM13" s="876">
        <v>1</v>
      </c>
      <c r="AN13" s="876">
        <v>1</v>
      </c>
      <c r="AO13" s="876">
        <v>1</v>
      </c>
      <c r="AP13" s="876">
        <v>1</v>
      </c>
      <c r="AQ13" s="853">
        <v>1</v>
      </c>
      <c r="AR13" s="853">
        <v>1</v>
      </c>
      <c r="AS13" s="876">
        <v>1</v>
      </c>
      <c r="AT13" s="876">
        <v>1</v>
      </c>
      <c r="AU13" s="876">
        <v>1</v>
      </c>
      <c r="AV13" s="876">
        <v>1</v>
      </c>
      <c r="AW13" s="876">
        <v>1</v>
      </c>
      <c r="AX13" s="853"/>
      <c r="AY13" s="853"/>
      <c r="AZ13" s="854"/>
      <c r="BA13" s="854"/>
      <c r="BB13" s="854"/>
      <c r="BC13" s="854"/>
      <c r="BD13" s="854"/>
      <c r="BE13" s="853"/>
      <c r="BF13" s="853"/>
      <c r="BG13" s="854"/>
      <c r="BH13" s="854"/>
    </row>
    <row r="14" spans="1:60" s="811" customFormat="1" ht="39" customHeight="1">
      <c r="A14" s="1063"/>
      <c r="B14" s="1053" t="s">
        <v>348</v>
      </c>
      <c r="C14" s="922" t="s">
        <v>415</v>
      </c>
      <c r="D14" s="922" t="s">
        <v>349</v>
      </c>
      <c r="E14" s="922" t="s">
        <v>350</v>
      </c>
      <c r="F14" s="1031"/>
      <c r="G14" s="1032"/>
      <c r="H14" s="1031"/>
      <c r="I14" s="1031">
        <f>SUM(Q14:AY14)</f>
        <v>30</v>
      </c>
      <c r="J14" s="1031">
        <f>L14/K14</f>
        <v>20000</v>
      </c>
      <c r="K14" s="4">
        <v>0.01</v>
      </c>
      <c r="L14" s="1033">
        <f>N14</f>
        <v>200</v>
      </c>
      <c r="M14" s="1033" t="s">
        <v>347</v>
      </c>
      <c r="N14" s="1036">
        <v>200</v>
      </c>
      <c r="O14" s="1037" t="s">
        <v>347</v>
      </c>
      <c r="P14" s="1038" t="s">
        <v>347</v>
      </c>
      <c r="Q14" s="876"/>
      <c r="R14" s="876"/>
      <c r="S14" s="876"/>
      <c r="T14" s="876">
        <v>1</v>
      </c>
      <c r="U14" s="876">
        <v>1</v>
      </c>
      <c r="V14" s="853">
        <v>1</v>
      </c>
      <c r="W14" s="853">
        <v>1</v>
      </c>
      <c r="X14" s="876">
        <v>1</v>
      </c>
      <c r="Y14" s="876">
        <v>1</v>
      </c>
      <c r="Z14" s="876">
        <v>1</v>
      </c>
      <c r="AA14" s="876">
        <v>1</v>
      </c>
      <c r="AB14" s="876">
        <v>1</v>
      </c>
      <c r="AC14" s="853">
        <v>1</v>
      </c>
      <c r="AD14" s="853">
        <v>1</v>
      </c>
      <c r="AE14" s="876">
        <v>1</v>
      </c>
      <c r="AF14" s="876">
        <v>1</v>
      </c>
      <c r="AG14" s="876">
        <v>1</v>
      </c>
      <c r="AH14" s="876">
        <v>1</v>
      </c>
      <c r="AI14" s="876">
        <v>1</v>
      </c>
      <c r="AJ14" s="853">
        <v>1</v>
      </c>
      <c r="AK14" s="853">
        <v>1</v>
      </c>
      <c r="AL14" s="876">
        <v>1</v>
      </c>
      <c r="AM14" s="876">
        <v>1</v>
      </c>
      <c r="AN14" s="876">
        <v>1</v>
      </c>
      <c r="AO14" s="876">
        <v>1</v>
      </c>
      <c r="AP14" s="876">
        <v>1</v>
      </c>
      <c r="AQ14" s="853">
        <v>1</v>
      </c>
      <c r="AR14" s="853">
        <v>1</v>
      </c>
      <c r="AS14" s="876">
        <v>1</v>
      </c>
      <c r="AT14" s="876">
        <v>1</v>
      </c>
      <c r="AU14" s="876">
        <v>1</v>
      </c>
      <c r="AV14" s="876">
        <v>1</v>
      </c>
      <c r="AW14" s="876">
        <v>1</v>
      </c>
      <c r="AX14" s="853"/>
      <c r="AY14" s="853"/>
      <c r="AZ14" s="854"/>
      <c r="BA14" s="854"/>
      <c r="BB14" s="854"/>
      <c r="BC14" s="854"/>
      <c r="BD14" s="854"/>
      <c r="BE14" s="853"/>
      <c r="BF14" s="853"/>
      <c r="BG14" s="854"/>
      <c r="BH14" s="854"/>
    </row>
    <row r="15" spans="1:60" s="811" customFormat="1" ht="15.75">
      <c r="A15" s="1054" t="s">
        <v>351</v>
      </c>
      <c r="B15" s="1039"/>
      <c r="C15" s="1039"/>
      <c r="D15" s="1039"/>
      <c r="E15" s="1039"/>
      <c r="F15" s="1039"/>
      <c r="G15" s="1039"/>
      <c r="H15" s="1039"/>
      <c r="I15" s="1040"/>
      <c r="J15" s="1041"/>
      <c r="K15" s="1042"/>
      <c r="L15" s="1043"/>
      <c r="M15" s="1044"/>
      <c r="N15" s="1045">
        <f>SUM(N13:N14)</f>
        <v>2000</v>
      </c>
      <c r="O15" s="1041"/>
      <c r="P15" s="1041"/>
      <c r="Q15" s="871"/>
      <c r="R15" s="871"/>
      <c r="S15" s="871"/>
      <c r="T15" s="871"/>
      <c r="U15" s="871"/>
      <c r="V15" s="871"/>
      <c r="W15" s="871"/>
      <c r="X15" s="871"/>
      <c r="Y15" s="871"/>
      <c r="Z15" s="871"/>
      <c r="AA15" s="871"/>
      <c r="AB15" s="871"/>
      <c r="AC15" s="871"/>
      <c r="AD15" s="871"/>
      <c r="AE15" s="871"/>
      <c r="AF15" s="871"/>
      <c r="AG15" s="871"/>
      <c r="AH15" s="871"/>
      <c r="AI15" s="871"/>
      <c r="AJ15" s="871"/>
      <c r="AK15" s="871"/>
      <c r="AL15" s="871"/>
      <c r="AM15" s="871"/>
      <c r="AN15" s="871"/>
      <c r="AO15" s="871"/>
      <c r="AP15" s="871"/>
      <c r="AQ15" s="871"/>
      <c r="AR15" s="871"/>
      <c r="AS15" s="871"/>
      <c r="AT15" s="871"/>
      <c r="AU15" s="871"/>
      <c r="AV15" s="871"/>
      <c r="AW15" s="871"/>
      <c r="AX15" s="871"/>
      <c r="AY15" s="871"/>
      <c r="AZ15" s="871"/>
      <c r="BA15" s="871"/>
      <c r="BB15" s="871"/>
      <c r="BC15" s="871"/>
      <c r="BD15" s="871"/>
      <c r="BE15" s="871"/>
      <c r="BF15" s="871"/>
      <c r="BG15" s="854"/>
      <c r="BH15" s="854"/>
    </row>
    <row r="16" spans="1:60" s="811" customFormat="1" ht="15.75">
      <c r="A16" s="1055" t="s">
        <v>352</v>
      </c>
      <c r="B16" s="1046"/>
      <c r="C16" s="1046"/>
      <c r="D16" s="1046"/>
      <c r="E16" s="1046"/>
      <c r="F16" s="1046"/>
      <c r="G16" s="1046"/>
      <c r="H16" s="1046"/>
      <c r="I16" s="1046"/>
      <c r="J16" s="1046"/>
      <c r="K16" s="1046"/>
      <c r="L16" s="1046"/>
      <c r="M16" s="1046"/>
      <c r="N16" s="1046"/>
      <c r="O16" s="1046"/>
      <c r="P16" s="1047"/>
      <c r="Q16" s="874">
        <v>17</v>
      </c>
      <c r="R16" s="874">
        <v>18</v>
      </c>
      <c r="S16" s="874">
        <v>19</v>
      </c>
      <c r="T16" s="874">
        <v>20</v>
      </c>
      <c r="U16" s="874">
        <v>21</v>
      </c>
      <c r="V16" s="874">
        <v>22</v>
      </c>
      <c r="W16" s="874">
        <v>23</v>
      </c>
      <c r="X16" s="874">
        <v>24</v>
      </c>
      <c r="Y16" s="874">
        <v>25</v>
      </c>
      <c r="Z16" s="874">
        <v>26</v>
      </c>
      <c r="AA16" s="874">
        <v>27</v>
      </c>
      <c r="AB16" s="874">
        <v>28</v>
      </c>
      <c r="AC16" s="874">
        <v>29</v>
      </c>
      <c r="AD16" s="874">
        <v>1</v>
      </c>
      <c r="AE16" s="874">
        <v>2</v>
      </c>
      <c r="AF16" s="874">
        <v>3</v>
      </c>
      <c r="AG16" s="874">
        <v>4</v>
      </c>
      <c r="AH16" s="874">
        <v>5</v>
      </c>
      <c r="AI16" s="874">
        <v>6</v>
      </c>
      <c r="AJ16" s="874">
        <v>7</v>
      </c>
      <c r="AK16" s="874">
        <v>8</v>
      </c>
      <c r="AL16" s="874">
        <v>9</v>
      </c>
      <c r="AM16" s="874">
        <v>10</v>
      </c>
      <c r="AN16" s="874">
        <v>11</v>
      </c>
      <c r="AO16" s="874">
        <v>12</v>
      </c>
      <c r="AP16" s="874">
        <v>13</v>
      </c>
      <c r="AQ16" s="874">
        <v>14</v>
      </c>
      <c r="AR16" s="874">
        <v>15</v>
      </c>
      <c r="AS16" s="874">
        <v>16</v>
      </c>
      <c r="AT16" s="874">
        <v>17</v>
      </c>
      <c r="AU16" s="874">
        <v>18</v>
      </c>
      <c r="AV16" s="874">
        <v>19</v>
      </c>
      <c r="AW16" s="874">
        <v>20</v>
      </c>
      <c r="AX16" s="874">
        <v>21</v>
      </c>
      <c r="AY16" s="874">
        <v>22</v>
      </c>
      <c r="AZ16" s="874">
        <v>23</v>
      </c>
      <c r="BA16" s="874">
        <v>24</v>
      </c>
      <c r="BB16" s="874">
        <v>25</v>
      </c>
      <c r="BC16" s="874">
        <v>26</v>
      </c>
      <c r="BD16" s="874">
        <v>27</v>
      </c>
      <c r="BE16" s="874">
        <v>28</v>
      </c>
      <c r="BF16" s="874">
        <v>29</v>
      </c>
      <c r="BG16" s="874">
        <v>30</v>
      </c>
      <c r="BH16" s="874">
        <v>31</v>
      </c>
    </row>
    <row r="17" spans="1:61" s="811" customFormat="1" ht="45" customHeight="1">
      <c r="A17" s="1057" t="s">
        <v>353</v>
      </c>
      <c r="B17" s="1056" t="s">
        <v>354</v>
      </c>
      <c r="C17" s="1048" t="s">
        <v>355</v>
      </c>
      <c r="D17" s="1048" t="s">
        <v>356</v>
      </c>
      <c r="E17" s="1048" t="s">
        <v>417</v>
      </c>
      <c r="F17" s="1037"/>
      <c r="G17" s="1049"/>
      <c r="H17" s="1037"/>
      <c r="I17" s="1037">
        <f>SUM(Q17:AY17)</f>
        <v>30</v>
      </c>
      <c r="J17" s="1037">
        <f>L17/K17</f>
        <v>10958.217391304346</v>
      </c>
      <c r="K17" s="1050">
        <v>0.23</v>
      </c>
      <c r="L17" s="1051">
        <f>N17</f>
        <v>2520.39</v>
      </c>
      <c r="M17" s="1051" t="s">
        <v>347</v>
      </c>
      <c r="N17" s="1052">
        <v>2520.39</v>
      </c>
      <c r="O17" s="1037" t="s">
        <v>347</v>
      </c>
      <c r="P17" s="1038" t="s">
        <v>347</v>
      </c>
      <c r="Q17" s="876"/>
      <c r="R17" s="876"/>
      <c r="S17" s="876"/>
      <c r="T17" s="876">
        <v>1</v>
      </c>
      <c r="U17" s="876">
        <v>1</v>
      </c>
      <c r="V17" s="853">
        <v>1</v>
      </c>
      <c r="W17" s="853">
        <v>1</v>
      </c>
      <c r="X17" s="876">
        <v>1</v>
      </c>
      <c r="Y17" s="876">
        <v>1</v>
      </c>
      <c r="Z17" s="876">
        <v>1</v>
      </c>
      <c r="AA17" s="876">
        <v>1</v>
      </c>
      <c r="AB17" s="876">
        <v>1</v>
      </c>
      <c r="AC17" s="853">
        <v>1</v>
      </c>
      <c r="AD17" s="853">
        <v>1</v>
      </c>
      <c r="AE17" s="876">
        <v>1</v>
      </c>
      <c r="AF17" s="876">
        <v>1</v>
      </c>
      <c r="AG17" s="876">
        <v>1</v>
      </c>
      <c r="AH17" s="876">
        <v>1</v>
      </c>
      <c r="AI17" s="876">
        <v>1</v>
      </c>
      <c r="AJ17" s="853">
        <v>1</v>
      </c>
      <c r="AK17" s="853">
        <v>1</v>
      </c>
      <c r="AL17" s="876">
        <v>1</v>
      </c>
      <c r="AM17" s="876">
        <v>1</v>
      </c>
      <c r="AN17" s="876">
        <v>1</v>
      </c>
      <c r="AO17" s="876">
        <v>1</v>
      </c>
      <c r="AP17" s="876">
        <v>1</v>
      </c>
      <c r="AQ17" s="853">
        <v>1</v>
      </c>
      <c r="AR17" s="853">
        <v>1</v>
      </c>
      <c r="AS17" s="876">
        <v>1</v>
      </c>
      <c r="AT17" s="876">
        <v>1</v>
      </c>
      <c r="AU17" s="876">
        <v>1</v>
      </c>
      <c r="AV17" s="876">
        <v>1</v>
      </c>
      <c r="AW17" s="876">
        <v>1</v>
      </c>
      <c r="AX17" s="853"/>
      <c r="AY17" s="853"/>
      <c r="AZ17" s="876"/>
      <c r="BA17" s="876"/>
      <c r="BB17" s="876"/>
      <c r="BC17" s="876"/>
      <c r="BD17" s="876"/>
      <c r="BE17" s="853"/>
      <c r="BF17" s="853"/>
      <c r="BG17" s="876"/>
      <c r="BH17" s="876"/>
      <c r="BI17" s="877"/>
    </row>
    <row r="18" spans="1:61" s="811" customFormat="1" ht="51.75" customHeight="1">
      <c r="A18" s="1058"/>
      <c r="B18" s="1056" t="s">
        <v>354</v>
      </c>
      <c r="C18" s="1048" t="s">
        <v>355</v>
      </c>
      <c r="D18" s="1048" t="s">
        <v>357</v>
      </c>
      <c r="E18" s="1048" t="s">
        <v>417</v>
      </c>
      <c r="F18" s="1037"/>
      <c r="G18" s="1049"/>
      <c r="H18" s="1037"/>
      <c r="I18" s="1037">
        <f>SUM(Q18:AY18)</f>
        <v>26</v>
      </c>
      <c r="J18" s="1037">
        <f>L18/K18</f>
        <v>977.93333333333339</v>
      </c>
      <c r="K18" s="1050">
        <v>0.15</v>
      </c>
      <c r="L18" s="1051">
        <f>N18</f>
        <v>146.69</v>
      </c>
      <c r="M18" s="1051" t="s">
        <v>347</v>
      </c>
      <c r="N18" s="1052">
        <v>146.69</v>
      </c>
      <c r="O18" s="1037" t="s">
        <v>347</v>
      </c>
      <c r="P18" s="1038" t="s">
        <v>347</v>
      </c>
      <c r="Q18" s="876"/>
      <c r="R18" s="876"/>
      <c r="S18" s="876"/>
      <c r="T18" s="876"/>
      <c r="U18" s="876"/>
      <c r="V18" s="853"/>
      <c r="W18" s="853"/>
      <c r="X18" s="876">
        <v>1</v>
      </c>
      <c r="Y18" s="876">
        <v>1</v>
      </c>
      <c r="Z18" s="876">
        <v>1</v>
      </c>
      <c r="AA18" s="876">
        <v>1</v>
      </c>
      <c r="AB18" s="876">
        <v>1</v>
      </c>
      <c r="AC18" s="853">
        <v>1</v>
      </c>
      <c r="AD18" s="853">
        <v>1</v>
      </c>
      <c r="AE18" s="876">
        <v>1</v>
      </c>
      <c r="AF18" s="876">
        <v>1</v>
      </c>
      <c r="AG18" s="876">
        <v>1</v>
      </c>
      <c r="AH18" s="876">
        <v>1</v>
      </c>
      <c r="AI18" s="876">
        <v>1</v>
      </c>
      <c r="AJ18" s="853">
        <v>1</v>
      </c>
      <c r="AK18" s="853">
        <v>1</v>
      </c>
      <c r="AL18" s="876">
        <v>1</v>
      </c>
      <c r="AM18" s="876">
        <v>1</v>
      </c>
      <c r="AN18" s="876">
        <v>1</v>
      </c>
      <c r="AO18" s="876">
        <v>1</v>
      </c>
      <c r="AP18" s="876">
        <v>1</v>
      </c>
      <c r="AQ18" s="853">
        <v>1</v>
      </c>
      <c r="AR18" s="853">
        <v>1</v>
      </c>
      <c r="AS18" s="876">
        <v>1</v>
      </c>
      <c r="AT18" s="876">
        <v>1</v>
      </c>
      <c r="AU18" s="876">
        <v>1</v>
      </c>
      <c r="AV18" s="876">
        <v>1</v>
      </c>
      <c r="AW18" s="876">
        <v>1</v>
      </c>
      <c r="AX18" s="853"/>
      <c r="AY18" s="853"/>
      <c r="AZ18" s="876"/>
      <c r="BA18" s="876"/>
      <c r="BB18" s="876"/>
      <c r="BC18" s="876"/>
      <c r="BD18" s="876"/>
      <c r="BE18" s="853"/>
      <c r="BF18" s="853"/>
      <c r="BG18" s="876"/>
      <c r="BH18" s="876"/>
    </row>
    <row r="19" spans="1:61" s="811" customFormat="1" ht="15.75">
      <c r="A19" s="863" t="s">
        <v>358</v>
      </c>
      <c r="B19" s="864"/>
      <c r="C19" s="864"/>
      <c r="D19" s="864"/>
      <c r="E19" s="864"/>
      <c r="F19" s="864"/>
      <c r="G19" s="864"/>
      <c r="H19" s="864"/>
      <c r="I19" s="865"/>
      <c r="J19" s="866"/>
      <c r="K19" s="867"/>
      <c r="L19" s="868"/>
      <c r="M19" s="869"/>
      <c r="N19" s="870">
        <f>SUM(N17:N18)</f>
        <v>2667.08</v>
      </c>
      <c r="O19" s="866"/>
      <c r="P19" s="866"/>
      <c r="Q19" s="871"/>
      <c r="R19" s="871"/>
      <c r="S19" s="871"/>
      <c r="T19" s="871"/>
      <c r="U19" s="871"/>
      <c r="V19" s="871"/>
      <c r="W19" s="871"/>
      <c r="X19" s="871"/>
      <c r="Y19" s="871"/>
      <c r="Z19" s="871"/>
      <c r="AA19" s="871"/>
      <c r="AB19" s="871"/>
      <c r="AC19" s="871"/>
      <c r="AD19" s="871"/>
      <c r="AE19" s="871"/>
      <c r="AF19" s="871"/>
      <c r="AG19" s="871"/>
      <c r="AH19" s="871"/>
      <c r="AI19" s="871"/>
      <c r="AJ19" s="871"/>
      <c r="AK19" s="871"/>
      <c r="AL19" s="871"/>
      <c r="AM19" s="871"/>
      <c r="AN19" s="871"/>
      <c r="AO19" s="871"/>
      <c r="AP19" s="871"/>
      <c r="AQ19" s="871"/>
      <c r="AR19" s="871"/>
      <c r="AS19" s="871"/>
      <c r="AT19" s="871"/>
      <c r="AU19" s="871"/>
      <c r="AV19" s="871"/>
      <c r="AW19" s="871"/>
      <c r="AX19" s="871"/>
      <c r="AY19" s="871"/>
      <c r="AZ19" s="871"/>
      <c r="BA19" s="871"/>
      <c r="BB19" s="871"/>
      <c r="BC19" s="871"/>
      <c r="BD19" s="871"/>
      <c r="BE19" s="871"/>
      <c r="BF19" s="871"/>
      <c r="BG19" s="871"/>
      <c r="BH19" s="871"/>
    </row>
    <row r="20" spans="1:61" s="811" customFormat="1">
      <c r="A20" s="878" t="s">
        <v>359</v>
      </c>
      <c r="B20" s="879"/>
      <c r="C20" s="879"/>
      <c r="D20" s="879"/>
      <c r="E20" s="880"/>
      <c r="F20" s="880"/>
      <c r="G20" s="880"/>
      <c r="H20" s="880"/>
      <c r="I20" s="881"/>
      <c r="J20" s="880"/>
      <c r="K20" s="882"/>
      <c r="L20" s="883"/>
      <c r="M20" s="884"/>
      <c r="N20" s="885">
        <f>N11+N19+N15</f>
        <v>6910.33</v>
      </c>
      <c r="O20" s="886"/>
      <c r="P20" s="886"/>
      <c r="Q20" s="887"/>
      <c r="R20" s="887"/>
      <c r="S20" s="887"/>
      <c r="T20" s="887"/>
      <c r="U20" s="887"/>
      <c r="V20" s="887"/>
      <c r="W20" s="887"/>
      <c r="X20" s="887"/>
      <c r="Y20" s="887"/>
      <c r="Z20" s="887"/>
      <c r="AA20" s="887"/>
      <c r="AB20" s="887"/>
      <c r="AC20" s="887"/>
      <c r="AD20" s="887"/>
      <c r="AE20" s="887"/>
      <c r="AF20" s="887"/>
      <c r="AG20" s="887"/>
      <c r="AH20" s="887"/>
      <c r="AI20" s="887"/>
      <c r="AJ20" s="887"/>
      <c r="AK20" s="887"/>
      <c r="AL20" s="887"/>
      <c r="AM20" s="887"/>
      <c r="AN20" s="887"/>
      <c r="AO20" s="887"/>
      <c r="AP20" s="887"/>
      <c r="AQ20" s="887"/>
      <c r="AR20" s="887"/>
      <c r="AS20" s="887"/>
      <c r="AT20" s="887"/>
      <c r="AU20" s="887"/>
      <c r="AV20" s="887"/>
      <c r="AW20" s="887"/>
      <c r="AX20" s="887"/>
      <c r="AY20" s="887"/>
    </row>
    <row r="21" spans="1:61" s="887" customFormat="1">
      <c r="A21" s="888" t="s">
        <v>360</v>
      </c>
      <c r="B21" s="889"/>
      <c r="C21" s="889"/>
      <c r="D21" s="889"/>
      <c r="E21" s="890"/>
      <c r="F21" s="891"/>
      <c r="G21" s="892"/>
      <c r="H21" s="891"/>
      <c r="I21" s="890"/>
      <c r="J21" s="891"/>
      <c r="K21" s="893"/>
      <c r="L21" s="894"/>
      <c r="M21" s="895"/>
      <c r="N21" s="896">
        <f>SUM(P11/1000*0.13)</f>
        <v>43.726800000000004</v>
      </c>
      <c r="O21" s="886"/>
      <c r="P21" s="886"/>
      <c r="AZ21" s="811"/>
    </row>
    <row r="22" spans="1:61" s="887" customFormat="1">
      <c r="A22" s="897" t="s">
        <v>361</v>
      </c>
      <c r="B22" s="898"/>
      <c r="E22" s="899"/>
      <c r="F22" s="900"/>
      <c r="G22" s="901"/>
      <c r="H22" s="900"/>
      <c r="I22" s="899"/>
      <c r="J22" s="900"/>
      <c r="K22" s="902"/>
      <c r="L22" s="886"/>
      <c r="M22" s="903"/>
      <c r="N22" s="904">
        <f>N20+N21</f>
        <v>6954.0568000000003</v>
      </c>
      <c r="O22" s="886"/>
      <c r="P22" s="886"/>
      <c r="AZ22" s="811"/>
    </row>
    <row r="23" spans="1:61" s="887" customFormat="1">
      <c r="A23" s="905" t="s">
        <v>376</v>
      </c>
      <c r="B23" s="906"/>
      <c r="E23" s="899"/>
      <c r="F23" s="900"/>
      <c r="G23" s="901"/>
      <c r="H23" s="900"/>
      <c r="I23" s="899"/>
      <c r="J23" s="900"/>
      <c r="K23" s="902"/>
      <c r="L23" s="886"/>
      <c r="M23" s="903"/>
      <c r="N23" s="907">
        <f>(N11+N15+N19)*0.1</f>
        <v>691.03300000000002</v>
      </c>
      <c r="O23" s="886"/>
      <c r="P23" s="886"/>
      <c r="AZ23" s="811"/>
    </row>
    <row r="24" spans="1:61">
      <c r="A24" s="908" t="s">
        <v>362</v>
      </c>
      <c r="B24" s="909"/>
      <c r="C24" s="909"/>
      <c r="D24" s="909"/>
      <c r="E24" s="910"/>
      <c r="F24" s="910"/>
      <c r="G24" s="910"/>
      <c r="H24" s="910"/>
      <c r="I24" s="911"/>
      <c r="J24" s="910"/>
      <c r="K24" s="912"/>
      <c r="L24" s="913"/>
      <c r="M24" s="914"/>
      <c r="N24" s="915">
        <f>N22+N23</f>
        <v>7645.0898000000007</v>
      </c>
      <c r="O24" s="916"/>
      <c r="P24" s="916"/>
      <c r="AZ24" s="811"/>
    </row>
    <row r="25" spans="1:61">
      <c r="A25" s="917" t="s">
        <v>363</v>
      </c>
      <c r="AZ25" s="811"/>
    </row>
    <row r="26" spans="1:61" s="887" customFormat="1">
      <c r="A26" s="810"/>
      <c r="B26" s="810"/>
      <c r="C26" s="810"/>
      <c r="D26" s="810"/>
      <c r="E26" s="810"/>
      <c r="F26" s="810"/>
      <c r="G26" s="810"/>
      <c r="H26" s="810"/>
      <c r="I26" s="810"/>
      <c r="J26" s="810"/>
      <c r="K26" s="810"/>
      <c r="L26" s="810"/>
      <c r="M26" s="810"/>
      <c r="N26" s="810"/>
      <c r="O26" s="886"/>
      <c r="P26" s="886"/>
      <c r="AZ26" s="811"/>
    </row>
    <row r="27" spans="1:61" s="887" customFormat="1">
      <c r="A27" s="810"/>
      <c r="B27" s="810"/>
      <c r="C27" s="810"/>
      <c r="D27" s="810"/>
      <c r="E27" s="810"/>
      <c r="F27" s="810"/>
      <c r="G27" s="810"/>
      <c r="H27" s="810"/>
      <c r="I27" s="810"/>
      <c r="J27" s="810"/>
      <c r="K27" s="810"/>
      <c r="L27" s="810"/>
      <c r="M27" s="810"/>
      <c r="N27" s="810"/>
      <c r="O27" s="886"/>
      <c r="P27" s="886"/>
      <c r="AZ27" s="811"/>
    </row>
    <row r="28" spans="1:61" s="887" customFormat="1">
      <c r="A28" s="810"/>
      <c r="B28" s="810"/>
      <c r="C28" s="810"/>
      <c r="D28" s="810"/>
      <c r="E28" s="810"/>
      <c r="F28" s="810"/>
      <c r="G28" s="810"/>
      <c r="H28" s="810"/>
      <c r="I28" s="810"/>
      <c r="J28" s="810"/>
      <c r="K28" s="810"/>
      <c r="L28" s="810"/>
      <c r="M28" s="810"/>
      <c r="N28" s="810"/>
      <c r="O28" s="886"/>
      <c r="P28" s="886"/>
    </row>
    <row r="29" spans="1:61" s="887" customFormat="1">
      <c r="A29" s="810"/>
      <c r="B29" s="810"/>
      <c r="C29" s="810"/>
      <c r="D29" s="810"/>
      <c r="E29" s="810"/>
      <c r="F29" s="810"/>
      <c r="G29" s="810"/>
      <c r="H29" s="810"/>
      <c r="I29" s="810"/>
      <c r="J29" s="810"/>
      <c r="K29" s="810"/>
      <c r="L29" s="810"/>
      <c r="M29" s="810"/>
      <c r="N29" s="810"/>
      <c r="O29" s="886"/>
      <c r="P29" s="886"/>
    </row>
    <row r="30" spans="1:61" s="887" customFormat="1">
      <c r="A30" s="810"/>
      <c r="B30" s="810"/>
      <c r="C30" s="810"/>
      <c r="D30" s="810"/>
      <c r="E30" s="810"/>
      <c r="F30" s="810"/>
      <c r="G30" s="810"/>
      <c r="H30" s="810"/>
      <c r="I30" s="810"/>
      <c r="J30" s="810"/>
      <c r="K30" s="810"/>
      <c r="L30" s="810"/>
      <c r="M30" s="810"/>
      <c r="N30" s="810"/>
      <c r="O30" s="886"/>
      <c r="P30" s="886"/>
    </row>
    <row r="31" spans="1:61" s="887" customFormat="1">
      <c r="A31" s="810"/>
      <c r="B31" s="810"/>
      <c r="C31" s="810"/>
      <c r="D31" s="810"/>
      <c r="E31" s="810"/>
      <c r="F31" s="810"/>
      <c r="G31" s="810"/>
      <c r="H31" s="810"/>
      <c r="I31" s="810"/>
      <c r="J31" s="810"/>
      <c r="K31" s="810"/>
      <c r="L31" s="810"/>
      <c r="M31" s="810"/>
      <c r="N31" s="810"/>
      <c r="O31" s="886"/>
      <c r="P31" s="886"/>
    </row>
    <row r="32" spans="1:61"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916"/>
      <c r="P32" s="916"/>
    </row>
    <row r="33" spans="1:51">
      <c r="A33" s="917"/>
    </row>
    <row r="34" spans="1:51">
      <c r="A34" s="917"/>
      <c r="N34" s="918"/>
    </row>
    <row r="35" spans="1:51">
      <c r="B35" s="919"/>
    </row>
    <row r="37" spans="1:51" s="811" customFormat="1">
      <c r="A37" s="810"/>
      <c r="B37" s="810"/>
      <c r="C37" s="810"/>
      <c r="D37" s="810"/>
      <c r="I37" s="812"/>
      <c r="K37" s="813"/>
      <c r="L37" s="814"/>
      <c r="M37" s="920"/>
      <c r="N37" s="814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0"/>
      <c r="AK37" s="810"/>
      <c r="AL37" s="810"/>
      <c r="AM37" s="810"/>
      <c r="AN37" s="810"/>
      <c r="AO37" s="810"/>
      <c r="AP37" s="810"/>
      <c r="AQ37" s="810"/>
      <c r="AR37" s="810"/>
      <c r="AS37" s="810"/>
      <c r="AT37" s="810"/>
      <c r="AU37" s="810"/>
      <c r="AV37" s="810"/>
      <c r="AW37" s="810"/>
      <c r="AX37" s="810"/>
      <c r="AY37" s="810"/>
    </row>
    <row r="38" spans="1:51" s="811" customFormat="1">
      <c r="A38" s="810"/>
      <c r="B38" s="810"/>
      <c r="C38" s="810"/>
      <c r="D38" s="810"/>
      <c r="I38" s="812"/>
      <c r="K38" s="813"/>
      <c r="L38" s="814"/>
      <c r="M38" s="815"/>
      <c r="N38" s="814"/>
      <c r="O38" s="810"/>
      <c r="P38" s="810"/>
      <c r="Q38" s="810"/>
      <c r="R38" s="810"/>
      <c r="S38" s="810"/>
      <c r="T38" s="810"/>
      <c r="U38" s="810"/>
      <c r="V38" s="810"/>
      <c r="W38" s="810"/>
      <c r="X38" s="810"/>
      <c r="Y38" s="810"/>
      <c r="Z38" s="810"/>
      <c r="AA38" s="810"/>
      <c r="AB38" s="810"/>
      <c r="AC38" s="810"/>
      <c r="AD38" s="810"/>
      <c r="AE38" s="810"/>
      <c r="AF38" s="810"/>
      <c r="AG38" s="810"/>
      <c r="AH38" s="810"/>
      <c r="AI38" s="810"/>
      <c r="AJ38" s="810"/>
      <c r="AK38" s="810"/>
      <c r="AL38" s="810"/>
      <c r="AM38" s="810"/>
      <c r="AN38" s="810"/>
      <c r="AO38" s="810"/>
      <c r="AP38" s="810"/>
      <c r="AQ38" s="810"/>
      <c r="AR38" s="810"/>
      <c r="AS38" s="810"/>
      <c r="AT38" s="810"/>
      <c r="AU38" s="810"/>
      <c r="AV38" s="810"/>
      <c r="AW38" s="810"/>
      <c r="AX38" s="810"/>
      <c r="AY38" s="810"/>
    </row>
    <row r="39" spans="1:51" s="811" customFormat="1">
      <c r="A39" s="810"/>
      <c r="B39" s="810"/>
      <c r="C39" s="810"/>
      <c r="D39" s="810"/>
      <c r="I39" s="812"/>
      <c r="K39" s="813"/>
      <c r="L39" s="814"/>
      <c r="M39" s="815"/>
      <c r="N39" s="814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0"/>
      <c r="AK39" s="810"/>
      <c r="AL39" s="810"/>
      <c r="AM39" s="810"/>
      <c r="AN39" s="810"/>
      <c r="AO39" s="810"/>
      <c r="AP39" s="810"/>
      <c r="AQ39" s="810"/>
      <c r="AR39" s="810"/>
      <c r="AS39" s="810"/>
      <c r="AT39" s="810"/>
      <c r="AU39" s="810"/>
      <c r="AV39" s="810"/>
      <c r="AW39" s="810"/>
      <c r="AX39" s="810"/>
      <c r="AY39" s="810"/>
    </row>
  </sheetData>
  <mergeCells count="4">
    <mergeCell ref="A17:A18"/>
    <mergeCell ref="Q5:AC5"/>
    <mergeCell ref="AD5:AY5"/>
    <mergeCell ref="A13:A14"/>
  </mergeCells>
  <pageMargins left="0.2" right="0.2" top="0.75" bottom="0.75" header="0.51180555555555551" footer="0.51180555555555551"/>
  <pageSetup paperSize="9" scale="35" firstPageNumber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00"/>
  </sheetPr>
  <dimension ref="B2:M97"/>
  <sheetViews>
    <sheetView showGridLines="0" tabSelected="1" topLeftCell="A55" zoomScaleNormal="100" workbookViewId="0">
      <selection activeCell="O46" sqref="O46"/>
    </sheetView>
  </sheetViews>
  <sheetFormatPr defaultColWidth="45.42578125" defaultRowHeight="12.75"/>
  <cols>
    <col min="1" max="1" width="3.28515625" style="925" customWidth="1"/>
    <col min="2" max="2" width="31.42578125" style="925" customWidth="1"/>
    <col min="3" max="3" width="20.85546875" style="925" customWidth="1"/>
    <col min="4" max="4" width="16.85546875" style="925" customWidth="1"/>
    <col min="5" max="5" width="14.5703125" style="925" customWidth="1"/>
    <col min="6" max="6" width="12" style="925" customWidth="1"/>
    <col min="7" max="7" width="16" style="925" customWidth="1"/>
    <col min="8" max="8" width="12" style="925" customWidth="1"/>
    <col min="9" max="9" width="13.28515625" style="925" customWidth="1"/>
    <col min="10" max="10" width="20.7109375" style="925" customWidth="1"/>
    <col min="11" max="11" width="9.140625" style="925" customWidth="1"/>
    <col min="12" max="12" width="14.7109375" style="925" customWidth="1"/>
    <col min="13" max="258" width="8.85546875" style="925" customWidth="1"/>
    <col min="259" max="259" width="45.42578125" style="925"/>
    <col min="260" max="260" width="49.5703125" style="925" customWidth="1"/>
    <col min="261" max="261" width="25.140625" style="925" customWidth="1"/>
    <col min="262" max="262" width="19.28515625" style="925" customWidth="1"/>
    <col min="263" max="263" width="18.7109375" style="925" customWidth="1"/>
    <col min="264" max="264" width="23.140625" style="925" customWidth="1"/>
    <col min="265" max="265" width="16.42578125" style="925" customWidth="1"/>
    <col min="266" max="266" width="31" style="925" customWidth="1"/>
    <col min="267" max="267" width="25.5703125" style="925" customWidth="1"/>
    <col min="268" max="514" width="8.85546875" style="925" customWidth="1"/>
    <col min="515" max="515" width="45.42578125" style="925"/>
    <col min="516" max="516" width="49.5703125" style="925" customWidth="1"/>
    <col min="517" max="517" width="25.140625" style="925" customWidth="1"/>
    <col min="518" max="518" width="19.28515625" style="925" customWidth="1"/>
    <col min="519" max="519" width="18.7109375" style="925" customWidth="1"/>
    <col min="520" max="520" width="23.140625" style="925" customWidth="1"/>
    <col min="521" max="521" width="16.42578125" style="925" customWidth="1"/>
    <col min="522" max="522" width="31" style="925" customWidth="1"/>
    <col min="523" max="523" width="25.5703125" style="925" customWidth="1"/>
    <col min="524" max="770" width="8.85546875" style="925" customWidth="1"/>
    <col min="771" max="771" width="45.42578125" style="925"/>
    <col min="772" max="772" width="49.5703125" style="925" customWidth="1"/>
    <col min="773" max="773" width="25.140625" style="925" customWidth="1"/>
    <col min="774" max="774" width="19.28515625" style="925" customWidth="1"/>
    <col min="775" max="775" width="18.7109375" style="925" customWidth="1"/>
    <col min="776" max="776" width="23.140625" style="925" customWidth="1"/>
    <col min="777" max="777" width="16.42578125" style="925" customWidth="1"/>
    <col min="778" max="778" width="31" style="925" customWidth="1"/>
    <col min="779" max="779" width="25.5703125" style="925" customWidth="1"/>
    <col min="780" max="1026" width="8.85546875" style="925" customWidth="1"/>
    <col min="1027" max="1027" width="45.42578125" style="925"/>
    <col min="1028" max="1028" width="49.5703125" style="925" customWidth="1"/>
    <col min="1029" max="1029" width="25.140625" style="925" customWidth="1"/>
    <col min="1030" max="1030" width="19.28515625" style="925" customWidth="1"/>
    <col min="1031" max="1031" width="18.7109375" style="925" customWidth="1"/>
    <col min="1032" max="1032" width="23.140625" style="925" customWidth="1"/>
    <col min="1033" max="1033" width="16.42578125" style="925" customWidth="1"/>
    <col min="1034" max="1034" width="31" style="925" customWidth="1"/>
    <col min="1035" max="1035" width="25.5703125" style="925" customWidth="1"/>
    <col min="1036" max="1282" width="8.85546875" style="925" customWidth="1"/>
    <col min="1283" max="1283" width="45.42578125" style="925"/>
    <col min="1284" max="1284" width="49.5703125" style="925" customWidth="1"/>
    <col min="1285" max="1285" width="25.140625" style="925" customWidth="1"/>
    <col min="1286" max="1286" width="19.28515625" style="925" customWidth="1"/>
    <col min="1287" max="1287" width="18.7109375" style="925" customWidth="1"/>
    <col min="1288" max="1288" width="23.140625" style="925" customWidth="1"/>
    <col min="1289" max="1289" width="16.42578125" style="925" customWidth="1"/>
    <col min="1290" max="1290" width="31" style="925" customWidth="1"/>
    <col min="1291" max="1291" width="25.5703125" style="925" customWidth="1"/>
    <col min="1292" max="1538" width="8.85546875" style="925" customWidth="1"/>
    <col min="1539" max="1539" width="45.42578125" style="925"/>
    <col min="1540" max="1540" width="49.5703125" style="925" customWidth="1"/>
    <col min="1541" max="1541" width="25.140625" style="925" customWidth="1"/>
    <col min="1542" max="1542" width="19.28515625" style="925" customWidth="1"/>
    <col min="1543" max="1543" width="18.7109375" style="925" customWidth="1"/>
    <col min="1544" max="1544" width="23.140625" style="925" customWidth="1"/>
    <col min="1545" max="1545" width="16.42578125" style="925" customWidth="1"/>
    <col min="1546" max="1546" width="31" style="925" customWidth="1"/>
    <col min="1547" max="1547" width="25.5703125" style="925" customWidth="1"/>
    <col min="1548" max="1794" width="8.85546875" style="925" customWidth="1"/>
    <col min="1795" max="1795" width="45.42578125" style="925"/>
    <col min="1796" max="1796" width="49.5703125" style="925" customWidth="1"/>
    <col min="1797" max="1797" width="25.140625" style="925" customWidth="1"/>
    <col min="1798" max="1798" width="19.28515625" style="925" customWidth="1"/>
    <col min="1799" max="1799" width="18.7109375" style="925" customWidth="1"/>
    <col min="1800" max="1800" width="23.140625" style="925" customWidth="1"/>
    <col min="1801" max="1801" width="16.42578125" style="925" customWidth="1"/>
    <col min="1802" max="1802" width="31" style="925" customWidth="1"/>
    <col min="1803" max="1803" width="25.5703125" style="925" customWidth="1"/>
    <col min="1804" max="2050" width="8.85546875" style="925" customWidth="1"/>
    <col min="2051" max="2051" width="45.42578125" style="925"/>
    <col min="2052" max="2052" width="49.5703125" style="925" customWidth="1"/>
    <col min="2053" max="2053" width="25.140625" style="925" customWidth="1"/>
    <col min="2054" max="2054" width="19.28515625" style="925" customWidth="1"/>
    <col min="2055" max="2055" width="18.7109375" style="925" customWidth="1"/>
    <col min="2056" max="2056" width="23.140625" style="925" customWidth="1"/>
    <col min="2057" max="2057" width="16.42578125" style="925" customWidth="1"/>
    <col min="2058" max="2058" width="31" style="925" customWidth="1"/>
    <col min="2059" max="2059" width="25.5703125" style="925" customWidth="1"/>
    <col min="2060" max="2306" width="8.85546875" style="925" customWidth="1"/>
    <col min="2307" max="2307" width="45.42578125" style="925"/>
    <col min="2308" max="2308" width="49.5703125" style="925" customWidth="1"/>
    <col min="2309" max="2309" width="25.140625" style="925" customWidth="1"/>
    <col min="2310" max="2310" width="19.28515625" style="925" customWidth="1"/>
    <col min="2311" max="2311" width="18.7109375" style="925" customWidth="1"/>
    <col min="2312" max="2312" width="23.140625" style="925" customWidth="1"/>
    <col min="2313" max="2313" width="16.42578125" style="925" customWidth="1"/>
    <col min="2314" max="2314" width="31" style="925" customWidth="1"/>
    <col min="2315" max="2315" width="25.5703125" style="925" customWidth="1"/>
    <col min="2316" max="2562" width="8.85546875" style="925" customWidth="1"/>
    <col min="2563" max="2563" width="45.42578125" style="925"/>
    <col min="2564" max="2564" width="49.5703125" style="925" customWidth="1"/>
    <col min="2565" max="2565" width="25.140625" style="925" customWidth="1"/>
    <col min="2566" max="2566" width="19.28515625" style="925" customWidth="1"/>
    <col min="2567" max="2567" width="18.7109375" style="925" customWidth="1"/>
    <col min="2568" max="2568" width="23.140625" style="925" customWidth="1"/>
    <col min="2569" max="2569" width="16.42578125" style="925" customWidth="1"/>
    <col min="2570" max="2570" width="31" style="925" customWidth="1"/>
    <col min="2571" max="2571" width="25.5703125" style="925" customWidth="1"/>
    <col min="2572" max="2818" width="8.85546875" style="925" customWidth="1"/>
    <col min="2819" max="2819" width="45.42578125" style="925"/>
    <col min="2820" max="2820" width="49.5703125" style="925" customWidth="1"/>
    <col min="2821" max="2821" width="25.140625" style="925" customWidth="1"/>
    <col min="2822" max="2822" width="19.28515625" style="925" customWidth="1"/>
    <col min="2823" max="2823" width="18.7109375" style="925" customWidth="1"/>
    <col min="2824" max="2824" width="23.140625" style="925" customWidth="1"/>
    <col min="2825" max="2825" width="16.42578125" style="925" customWidth="1"/>
    <col min="2826" max="2826" width="31" style="925" customWidth="1"/>
    <col min="2827" max="2827" width="25.5703125" style="925" customWidth="1"/>
    <col min="2828" max="3074" width="8.85546875" style="925" customWidth="1"/>
    <col min="3075" max="3075" width="45.42578125" style="925"/>
    <col min="3076" max="3076" width="49.5703125" style="925" customWidth="1"/>
    <col min="3077" max="3077" width="25.140625" style="925" customWidth="1"/>
    <col min="3078" max="3078" width="19.28515625" style="925" customWidth="1"/>
    <col min="3079" max="3079" width="18.7109375" style="925" customWidth="1"/>
    <col min="3080" max="3080" width="23.140625" style="925" customWidth="1"/>
    <col min="3081" max="3081" width="16.42578125" style="925" customWidth="1"/>
    <col min="3082" max="3082" width="31" style="925" customWidth="1"/>
    <col min="3083" max="3083" width="25.5703125" style="925" customWidth="1"/>
    <col min="3084" max="3330" width="8.85546875" style="925" customWidth="1"/>
    <col min="3331" max="3331" width="45.42578125" style="925"/>
    <col min="3332" max="3332" width="49.5703125" style="925" customWidth="1"/>
    <col min="3333" max="3333" width="25.140625" style="925" customWidth="1"/>
    <col min="3334" max="3334" width="19.28515625" style="925" customWidth="1"/>
    <col min="3335" max="3335" width="18.7109375" style="925" customWidth="1"/>
    <col min="3336" max="3336" width="23.140625" style="925" customWidth="1"/>
    <col min="3337" max="3337" width="16.42578125" style="925" customWidth="1"/>
    <col min="3338" max="3338" width="31" style="925" customWidth="1"/>
    <col min="3339" max="3339" width="25.5703125" style="925" customWidth="1"/>
    <col min="3340" max="3586" width="8.85546875" style="925" customWidth="1"/>
    <col min="3587" max="3587" width="45.42578125" style="925"/>
    <col min="3588" max="3588" width="49.5703125" style="925" customWidth="1"/>
    <col min="3589" max="3589" width="25.140625" style="925" customWidth="1"/>
    <col min="3590" max="3590" width="19.28515625" style="925" customWidth="1"/>
    <col min="3591" max="3591" width="18.7109375" style="925" customWidth="1"/>
    <col min="3592" max="3592" width="23.140625" style="925" customWidth="1"/>
    <col min="3593" max="3593" width="16.42578125" style="925" customWidth="1"/>
    <col min="3594" max="3594" width="31" style="925" customWidth="1"/>
    <col min="3595" max="3595" width="25.5703125" style="925" customWidth="1"/>
    <col min="3596" max="3842" width="8.85546875" style="925" customWidth="1"/>
    <col min="3843" max="3843" width="45.42578125" style="925"/>
    <col min="3844" max="3844" width="49.5703125" style="925" customWidth="1"/>
    <col min="3845" max="3845" width="25.140625" style="925" customWidth="1"/>
    <col min="3846" max="3846" width="19.28515625" style="925" customWidth="1"/>
    <col min="3847" max="3847" width="18.7109375" style="925" customWidth="1"/>
    <col min="3848" max="3848" width="23.140625" style="925" customWidth="1"/>
    <col min="3849" max="3849" width="16.42578125" style="925" customWidth="1"/>
    <col min="3850" max="3850" width="31" style="925" customWidth="1"/>
    <col min="3851" max="3851" width="25.5703125" style="925" customWidth="1"/>
    <col min="3852" max="4098" width="8.85546875" style="925" customWidth="1"/>
    <col min="4099" max="4099" width="45.42578125" style="925"/>
    <col min="4100" max="4100" width="49.5703125" style="925" customWidth="1"/>
    <col min="4101" max="4101" width="25.140625" style="925" customWidth="1"/>
    <col min="4102" max="4102" width="19.28515625" style="925" customWidth="1"/>
    <col min="4103" max="4103" width="18.7109375" style="925" customWidth="1"/>
    <col min="4104" max="4104" width="23.140625" style="925" customWidth="1"/>
    <col min="4105" max="4105" width="16.42578125" style="925" customWidth="1"/>
    <col min="4106" max="4106" width="31" style="925" customWidth="1"/>
    <col min="4107" max="4107" width="25.5703125" style="925" customWidth="1"/>
    <col min="4108" max="4354" width="8.85546875" style="925" customWidth="1"/>
    <col min="4355" max="4355" width="45.42578125" style="925"/>
    <col min="4356" max="4356" width="49.5703125" style="925" customWidth="1"/>
    <col min="4357" max="4357" width="25.140625" style="925" customWidth="1"/>
    <col min="4358" max="4358" width="19.28515625" style="925" customWidth="1"/>
    <col min="4359" max="4359" width="18.7109375" style="925" customWidth="1"/>
    <col min="4360" max="4360" width="23.140625" style="925" customWidth="1"/>
    <col min="4361" max="4361" width="16.42578125" style="925" customWidth="1"/>
    <col min="4362" max="4362" width="31" style="925" customWidth="1"/>
    <col min="4363" max="4363" width="25.5703125" style="925" customWidth="1"/>
    <col min="4364" max="4610" width="8.85546875" style="925" customWidth="1"/>
    <col min="4611" max="4611" width="45.42578125" style="925"/>
    <col min="4612" max="4612" width="49.5703125" style="925" customWidth="1"/>
    <col min="4613" max="4613" width="25.140625" style="925" customWidth="1"/>
    <col min="4614" max="4614" width="19.28515625" style="925" customWidth="1"/>
    <col min="4615" max="4615" width="18.7109375" style="925" customWidth="1"/>
    <col min="4616" max="4616" width="23.140625" style="925" customWidth="1"/>
    <col min="4617" max="4617" width="16.42578125" style="925" customWidth="1"/>
    <col min="4618" max="4618" width="31" style="925" customWidth="1"/>
    <col min="4619" max="4619" width="25.5703125" style="925" customWidth="1"/>
    <col min="4620" max="4866" width="8.85546875" style="925" customWidth="1"/>
    <col min="4867" max="4867" width="45.42578125" style="925"/>
    <col min="4868" max="4868" width="49.5703125" style="925" customWidth="1"/>
    <col min="4869" max="4869" width="25.140625" style="925" customWidth="1"/>
    <col min="4870" max="4870" width="19.28515625" style="925" customWidth="1"/>
    <col min="4871" max="4871" width="18.7109375" style="925" customWidth="1"/>
    <col min="4872" max="4872" width="23.140625" style="925" customWidth="1"/>
    <col min="4873" max="4873" width="16.42578125" style="925" customWidth="1"/>
    <col min="4874" max="4874" width="31" style="925" customWidth="1"/>
    <col min="4875" max="4875" width="25.5703125" style="925" customWidth="1"/>
    <col min="4876" max="5122" width="8.85546875" style="925" customWidth="1"/>
    <col min="5123" max="5123" width="45.42578125" style="925"/>
    <col min="5124" max="5124" width="49.5703125" style="925" customWidth="1"/>
    <col min="5125" max="5125" width="25.140625" style="925" customWidth="1"/>
    <col min="5126" max="5126" width="19.28515625" style="925" customWidth="1"/>
    <col min="5127" max="5127" width="18.7109375" style="925" customWidth="1"/>
    <col min="5128" max="5128" width="23.140625" style="925" customWidth="1"/>
    <col min="5129" max="5129" width="16.42578125" style="925" customWidth="1"/>
    <col min="5130" max="5130" width="31" style="925" customWidth="1"/>
    <col min="5131" max="5131" width="25.5703125" style="925" customWidth="1"/>
    <col min="5132" max="5378" width="8.85546875" style="925" customWidth="1"/>
    <col min="5379" max="5379" width="45.42578125" style="925"/>
    <col min="5380" max="5380" width="49.5703125" style="925" customWidth="1"/>
    <col min="5381" max="5381" width="25.140625" style="925" customWidth="1"/>
    <col min="5382" max="5382" width="19.28515625" style="925" customWidth="1"/>
    <col min="5383" max="5383" width="18.7109375" style="925" customWidth="1"/>
    <col min="5384" max="5384" width="23.140625" style="925" customWidth="1"/>
    <col min="5385" max="5385" width="16.42578125" style="925" customWidth="1"/>
    <col min="5386" max="5386" width="31" style="925" customWidth="1"/>
    <col min="5387" max="5387" width="25.5703125" style="925" customWidth="1"/>
    <col min="5388" max="5634" width="8.85546875" style="925" customWidth="1"/>
    <col min="5635" max="5635" width="45.42578125" style="925"/>
    <col min="5636" max="5636" width="49.5703125" style="925" customWidth="1"/>
    <col min="5637" max="5637" width="25.140625" style="925" customWidth="1"/>
    <col min="5638" max="5638" width="19.28515625" style="925" customWidth="1"/>
    <col min="5639" max="5639" width="18.7109375" style="925" customWidth="1"/>
    <col min="5640" max="5640" width="23.140625" style="925" customWidth="1"/>
    <col min="5641" max="5641" width="16.42578125" style="925" customWidth="1"/>
    <col min="5642" max="5642" width="31" style="925" customWidth="1"/>
    <col min="5643" max="5643" width="25.5703125" style="925" customWidth="1"/>
    <col min="5644" max="5890" width="8.85546875" style="925" customWidth="1"/>
    <col min="5891" max="5891" width="45.42578125" style="925"/>
    <col min="5892" max="5892" width="49.5703125" style="925" customWidth="1"/>
    <col min="5893" max="5893" width="25.140625" style="925" customWidth="1"/>
    <col min="5894" max="5894" width="19.28515625" style="925" customWidth="1"/>
    <col min="5895" max="5895" width="18.7109375" style="925" customWidth="1"/>
    <col min="5896" max="5896" width="23.140625" style="925" customWidth="1"/>
    <col min="5897" max="5897" width="16.42578125" style="925" customWidth="1"/>
    <col min="5898" max="5898" width="31" style="925" customWidth="1"/>
    <col min="5899" max="5899" width="25.5703125" style="925" customWidth="1"/>
    <col min="5900" max="6146" width="8.85546875" style="925" customWidth="1"/>
    <col min="6147" max="6147" width="45.42578125" style="925"/>
    <col min="6148" max="6148" width="49.5703125" style="925" customWidth="1"/>
    <col min="6149" max="6149" width="25.140625" style="925" customWidth="1"/>
    <col min="6150" max="6150" width="19.28515625" style="925" customWidth="1"/>
    <col min="6151" max="6151" width="18.7109375" style="925" customWidth="1"/>
    <col min="6152" max="6152" width="23.140625" style="925" customWidth="1"/>
    <col min="6153" max="6153" width="16.42578125" style="925" customWidth="1"/>
    <col min="6154" max="6154" width="31" style="925" customWidth="1"/>
    <col min="6155" max="6155" width="25.5703125" style="925" customWidth="1"/>
    <col min="6156" max="6402" width="8.85546875" style="925" customWidth="1"/>
    <col min="6403" max="6403" width="45.42578125" style="925"/>
    <col min="6404" max="6404" width="49.5703125" style="925" customWidth="1"/>
    <col min="6405" max="6405" width="25.140625" style="925" customWidth="1"/>
    <col min="6406" max="6406" width="19.28515625" style="925" customWidth="1"/>
    <col min="6407" max="6407" width="18.7109375" style="925" customWidth="1"/>
    <col min="6408" max="6408" width="23.140625" style="925" customWidth="1"/>
    <col min="6409" max="6409" width="16.42578125" style="925" customWidth="1"/>
    <col min="6410" max="6410" width="31" style="925" customWidth="1"/>
    <col min="6411" max="6411" width="25.5703125" style="925" customWidth="1"/>
    <col min="6412" max="6658" width="8.85546875" style="925" customWidth="1"/>
    <col min="6659" max="6659" width="45.42578125" style="925"/>
    <col min="6660" max="6660" width="49.5703125" style="925" customWidth="1"/>
    <col min="6661" max="6661" width="25.140625" style="925" customWidth="1"/>
    <col min="6662" max="6662" width="19.28515625" style="925" customWidth="1"/>
    <col min="6663" max="6663" width="18.7109375" style="925" customWidth="1"/>
    <col min="6664" max="6664" width="23.140625" style="925" customWidth="1"/>
    <col min="6665" max="6665" width="16.42578125" style="925" customWidth="1"/>
    <col min="6666" max="6666" width="31" style="925" customWidth="1"/>
    <col min="6667" max="6667" width="25.5703125" style="925" customWidth="1"/>
    <col min="6668" max="6914" width="8.85546875" style="925" customWidth="1"/>
    <col min="6915" max="6915" width="45.42578125" style="925"/>
    <col min="6916" max="6916" width="49.5703125" style="925" customWidth="1"/>
    <col min="6917" max="6917" width="25.140625" style="925" customWidth="1"/>
    <col min="6918" max="6918" width="19.28515625" style="925" customWidth="1"/>
    <col min="6919" max="6919" width="18.7109375" style="925" customWidth="1"/>
    <col min="6920" max="6920" width="23.140625" style="925" customWidth="1"/>
    <col min="6921" max="6921" width="16.42578125" style="925" customWidth="1"/>
    <col min="6922" max="6922" width="31" style="925" customWidth="1"/>
    <col min="6923" max="6923" width="25.5703125" style="925" customWidth="1"/>
    <col min="6924" max="7170" width="8.85546875" style="925" customWidth="1"/>
    <col min="7171" max="7171" width="45.42578125" style="925"/>
    <col min="7172" max="7172" width="49.5703125" style="925" customWidth="1"/>
    <col min="7173" max="7173" width="25.140625" style="925" customWidth="1"/>
    <col min="7174" max="7174" width="19.28515625" style="925" customWidth="1"/>
    <col min="7175" max="7175" width="18.7109375" style="925" customWidth="1"/>
    <col min="7176" max="7176" width="23.140625" style="925" customWidth="1"/>
    <col min="7177" max="7177" width="16.42578125" style="925" customWidth="1"/>
    <col min="7178" max="7178" width="31" style="925" customWidth="1"/>
    <col min="7179" max="7179" width="25.5703125" style="925" customWidth="1"/>
    <col min="7180" max="7426" width="8.85546875" style="925" customWidth="1"/>
    <col min="7427" max="7427" width="45.42578125" style="925"/>
    <col min="7428" max="7428" width="49.5703125" style="925" customWidth="1"/>
    <col min="7429" max="7429" width="25.140625" style="925" customWidth="1"/>
    <col min="7430" max="7430" width="19.28515625" style="925" customWidth="1"/>
    <col min="7431" max="7431" width="18.7109375" style="925" customWidth="1"/>
    <col min="7432" max="7432" width="23.140625" style="925" customWidth="1"/>
    <col min="7433" max="7433" width="16.42578125" style="925" customWidth="1"/>
    <col min="7434" max="7434" width="31" style="925" customWidth="1"/>
    <col min="7435" max="7435" width="25.5703125" style="925" customWidth="1"/>
    <col min="7436" max="7682" width="8.85546875" style="925" customWidth="1"/>
    <col min="7683" max="7683" width="45.42578125" style="925"/>
    <col min="7684" max="7684" width="49.5703125" style="925" customWidth="1"/>
    <col min="7685" max="7685" width="25.140625" style="925" customWidth="1"/>
    <col min="7686" max="7686" width="19.28515625" style="925" customWidth="1"/>
    <col min="7687" max="7687" width="18.7109375" style="925" customWidth="1"/>
    <col min="7688" max="7688" width="23.140625" style="925" customWidth="1"/>
    <col min="7689" max="7689" width="16.42578125" style="925" customWidth="1"/>
    <col min="7690" max="7690" width="31" style="925" customWidth="1"/>
    <col min="7691" max="7691" width="25.5703125" style="925" customWidth="1"/>
    <col min="7692" max="7938" width="8.85546875" style="925" customWidth="1"/>
    <col min="7939" max="7939" width="45.42578125" style="925"/>
    <col min="7940" max="7940" width="49.5703125" style="925" customWidth="1"/>
    <col min="7941" max="7941" width="25.140625" style="925" customWidth="1"/>
    <col min="7942" max="7942" width="19.28515625" style="925" customWidth="1"/>
    <col min="7943" max="7943" width="18.7109375" style="925" customWidth="1"/>
    <col min="7944" max="7944" width="23.140625" style="925" customWidth="1"/>
    <col min="7945" max="7945" width="16.42578125" style="925" customWidth="1"/>
    <col min="7946" max="7946" width="31" style="925" customWidth="1"/>
    <col min="7947" max="7947" width="25.5703125" style="925" customWidth="1"/>
    <col min="7948" max="8194" width="8.85546875" style="925" customWidth="1"/>
    <col min="8195" max="8195" width="45.42578125" style="925"/>
    <col min="8196" max="8196" width="49.5703125" style="925" customWidth="1"/>
    <col min="8197" max="8197" width="25.140625" style="925" customWidth="1"/>
    <col min="8198" max="8198" width="19.28515625" style="925" customWidth="1"/>
    <col min="8199" max="8199" width="18.7109375" style="925" customWidth="1"/>
    <col min="8200" max="8200" width="23.140625" style="925" customWidth="1"/>
    <col min="8201" max="8201" width="16.42578125" style="925" customWidth="1"/>
    <col min="8202" max="8202" width="31" style="925" customWidth="1"/>
    <col min="8203" max="8203" width="25.5703125" style="925" customWidth="1"/>
    <col min="8204" max="8450" width="8.85546875" style="925" customWidth="1"/>
    <col min="8451" max="8451" width="45.42578125" style="925"/>
    <col min="8452" max="8452" width="49.5703125" style="925" customWidth="1"/>
    <col min="8453" max="8453" width="25.140625" style="925" customWidth="1"/>
    <col min="8454" max="8454" width="19.28515625" style="925" customWidth="1"/>
    <col min="8455" max="8455" width="18.7109375" style="925" customWidth="1"/>
    <col min="8456" max="8456" width="23.140625" style="925" customWidth="1"/>
    <col min="8457" max="8457" width="16.42578125" style="925" customWidth="1"/>
    <col min="8458" max="8458" width="31" style="925" customWidth="1"/>
    <col min="8459" max="8459" width="25.5703125" style="925" customWidth="1"/>
    <col min="8460" max="8706" width="8.85546875" style="925" customWidth="1"/>
    <col min="8707" max="8707" width="45.42578125" style="925"/>
    <col min="8708" max="8708" width="49.5703125" style="925" customWidth="1"/>
    <col min="8709" max="8709" width="25.140625" style="925" customWidth="1"/>
    <col min="8710" max="8710" width="19.28515625" style="925" customWidth="1"/>
    <col min="8711" max="8711" width="18.7109375" style="925" customWidth="1"/>
    <col min="8712" max="8712" width="23.140625" style="925" customWidth="1"/>
    <col min="8713" max="8713" width="16.42578125" style="925" customWidth="1"/>
    <col min="8714" max="8714" width="31" style="925" customWidth="1"/>
    <col min="8715" max="8715" width="25.5703125" style="925" customWidth="1"/>
    <col min="8716" max="8962" width="8.85546875" style="925" customWidth="1"/>
    <col min="8963" max="8963" width="45.42578125" style="925"/>
    <col min="8964" max="8964" width="49.5703125" style="925" customWidth="1"/>
    <col min="8965" max="8965" width="25.140625" style="925" customWidth="1"/>
    <col min="8966" max="8966" width="19.28515625" style="925" customWidth="1"/>
    <col min="8967" max="8967" width="18.7109375" style="925" customWidth="1"/>
    <col min="8968" max="8968" width="23.140625" style="925" customWidth="1"/>
    <col min="8969" max="8969" width="16.42578125" style="925" customWidth="1"/>
    <col min="8970" max="8970" width="31" style="925" customWidth="1"/>
    <col min="8971" max="8971" width="25.5703125" style="925" customWidth="1"/>
    <col min="8972" max="9218" width="8.85546875" style="925" customWidth="1"/>
    <col min="9219" max="9219" width="45.42578125" style="925"/>
    <col min="9220" max="9220" width="49.5703125" style="925" customWidth="1"/>
    <col min="9221" max="9221" width="25.140625" style="925" customWidth="1"/>
    <col min="9222" max="9222" width="19.28515625" style="925" customWidth="1"/>
    <col min="9223" max="9223" width="18.7109375" style="925" customWidth="1"/>
    <col min="9224" max="9224" width="23.140625" style="925" customWidth="1"/>
    <col min="9225" max="9225" width="16.42578125" style="925" customWidth="1"/>
    <col min="9226" max="9226" width="31" style="925" customWidth="1"/>
    <col min="9227" max="9227" width="25.5703125" style="925" customWidth="1"/>
    <col min="9228" max="9474" width="8.85546875" style="925" customWidth="1"/>
    <col min="9475" max="9475" width="45.42578125" style="925"/>
    <col min="9476" max="9476" width="49.5703125" style="925" customWidth="1"/>
    <col min="9477" max="9477" width="25.140625" style="925" customWidth="1"/>
    <col min="9478" max="9478" width="19.28515625" style="925" customWidth="1"/>
    <col min="9479" max="9479" width="18.7109375" style="925" customWidth="1"/>
    <col min="9480" max="9480" width="23.140625" style="925" customWidth="1"/>
    <col min="9481" max="9481" width="16.42578125" style="925" customWidth="1"/>
    <col min="9482" max="9482" width="31" style="925" customWidth="1"/>
    <col min="9483" max="9483" width="25.5703125" style="925" customWidth="1"/>
    <col min="9484" max="9730" width="8.85546875" style="925" customWidth="1"/>
    <col min="9731" max="9731" width="45.42578125" style="925"/>
    <col min="9732" max="9732" width="49.5703125" style="925" customWidth="1"/>
    <col min="9733" max="9733" width="25.140625" style="925" customWidth="1"/>
    <col min="9734" max="9734" width="19.28515625" style="925" customWidth="1"/>
    <col min="9735" max="9735" width="18.7109375" style="925" customWidth="1"/>
    <col min="9736" max="9736" width="23.140625" style="925" customWidth="1"/>
    <col min="9737" max="9737" width="16.42578125" style="925" customWidth="1"/>
    <col min="9738" max="9738" width="31" style="925" customWidth="1"/>
    <col min="9739" max="9739" width="25.5703125" style="925" customWidth="1"/>
    <col min="9740" max="9986" width="8.85546875" style="925" customWidth="1"/>
    <col min="9987" max="9987" width="45.42578125" style="925"/>
    <col min="9988" max="9988" width="49.5703125" style="925" customWidth="1"/>
    <col min="9989" max="9989" width="25.140625" style="925" customWidth="1"/>
    <col min="9990" max="9990" width="19.28515625" style="925" customWidth="1"/>
    <col min="9991" max="9991" width="18.7109375" style="925" customWidth="1"/>
    <col min="9992" max="9992" width="23.140625" style="925" customWidth="1"/>
    <col min="9993" max="9993" width="16.42578125" style="925" customWidth="1"/>
    <col min="9994" max="9994" width="31" style="925" customWidth="1"/>
    <col min="9995" max="9995" width="25.5703125" style="925" customWidth="1"/>
    <col min="9996" max="10242" width="8.85546875" style="925" customWidth="1"/>
    <col min="10243" max="10243" width="45.42578125" style="925"/>
    <col min="10244" max="10244" width="49.5703125" style="925" customWidth="1"/>
    <col min="10245" max="10245" width="25.140625" style="925" customWidth="1"/>
    <col min="10246" max="10246" width="19.28515625" style="925" customWidth="1"/>
    <col min="10247" max="10247" width="18.7109375" style="925" customWidth="1"/>
    <col min="10248" max="10248" width="23.140625" style="925" customWidth="1"/>
    <col min="10249" max="10249" width="16.42578125" style="925" customWidth="1"/>
    <col min="10250" max="10250" width="31" style="925" customWidth="1"/>
    <col min="10251" max="10251" width="25.5703125" style="925" customWidth="1"/>
    <col min="10252" max="10498" width="8.85546875" style="925" customWidth="1"/>
    <col min="10499" max="10499" width="45.42578125" style="925"/>
    <col min="10500" max="10500" width="49.5703125" style="925" customWidth="1"/>
    <col min="10501" max="10501" width="25.140625" style="925" customWidth="1"/>
    <col min="10502" max="10502" width="19.28515625" style="925" customWidth="1"/>
    <col min="10503" max="10503" width="18.7109375" style="925" customWidth="1"/>
    <col min="10504" max="10504" width="23.140625" style="925" customWidth="1"/>
    <col min="10505" max="10505" width="16.42578125" style="925" customWidth="1"/>
    <col min="10506" max="10506" width="31" style="925" customWidth="1"/>
    <col min="10507" max="10507" width="25.5703125" style="925" customWidth="1"/>
    <col min="10508" max="10754" width="8.85546875" style="925" customWidth="1"/>
    <col min="10755" max="10755" width="45.42578125" style="925"/>
    <col min="10756" max="10756" width="49.5703125" style="925" customWidth="1"/>
    <col min="10757" max="10757" width="25.140625" style="925" customWidth="1"/>
    <col min="10758" max="10758" width="19.28515625" style="925" customWidth="1"/>
    <col min="10759" max="10759" width="18.7109375" style="925" customWidth="1"/>
    <col min="10760" max="10760" width="23.140625" style="925" customWidth="1"/>
    <col min="10761" max="10761" width="16.42578125" style="925" customWidth="1"/>
    <col min="10762" max="10762" width="31" style="925" customWidth="1"/>
    <col min="10763" max="10763" width="25.5703125" style="925" customWidth="1"/>
    <col min="10764" max="11010" width="8.85546875" style="925" customWidth="1"/>
    <col min="11011" max="11011" width="45.42578125" style="925"/>
    <col min="11012" max="11012" width="49.5703125" style="925" customWidth="1"/>
    <col min="11013" max="11013" width="25.140625" style="925" customWidth="1"/>
    <col min="11014" max="11014" width="19.28515625" style="925" customWidth="1"/>
    <col min="11015" max="11015" width="18.7109375" style="925" customWidth="1"/>
    <col min="11016" max="11016" width="23.140625" style="925" customWidth="1"/>
    <col min="11017" max="11017" width="16.42578125" style="925" customWidth="1"/>
    <col min="11018" max="11018" width="31" style="925" customWidth="1"/>
    <col min="11019" max="11019" width="25.5703125" style="925" customWidth="1"/>
    <col min="11020" max="11266" width="8.85546875" style="925" customWidth="1"/>
    <col min="11267" max="11267" width="45.42578125" style="925"/>
    <col min="11268" max="11268" width="49.5703125" style="925" customWidth="1"/>
    <col min="11269" max="11269" width="25.140625" style="925" customWidth="1"/>
    <col min="11270" max="11270" width="19.28515625" style="925" customWidth="1"/>
    <col min="11271" max="11271" width="18.7109375" style="925" customWidth="1"/>
    <col min="11272" max="11272" width="23.140625" style="925" customWidth="1"/>
    <col min="11273" max="11273" width="16.42578125" style="925" customWidth="1"/>
    <col min="11274" max="11274" width="31" style="925" customWidth="1"/>
    <col min="11275" max="11275" width="25.5703125" style="925" customWidth="1"/>
    <col min="11276" max="11522" width="8.85546875" style="925" customWidth="1"/>
    <col min="11523" max="11523" width="45.42578125" style="925"/>
    <col min="11524" max="11524" width="49.5703125" style="925" customWidth="1"/>
    <col min="11525" max="11525" width="25.140625" style="925" customWidth="1"/>
    <col min="11526" max="11526" width="19.28515625" style="925" customWidth="1"/>
    <col min="11527" max="11527" width="18.7109375" style="925" customWidth="1"/>
    <col min="11528" max="11528" width="23.140625" style="925" customWidth="1"/>
    <col min="11529" max="11529" width="16.42578125" style="925" customWidth="1"/>
    <col min="11530" max="11530" width="31" style="925" customWidth="1"/>
    <col min="11531" max="11531" width="25.5703125" style="925" customWidth="1"/>
    <col min="11532" max="11778" width="8.85546875" style="925" customWidth="1"/>
    <col min="11779" max="11779" width="45.42578125" style="925"/>
    <col min="11780" max="11780" width="49.5703125" style="925" customWidth="1"/>
    <col min="11781" max="11781" width="25.140625" style="925" customWidth="1"/>
    <col min="11782" max="11782" width="19.28515625" style="925" customWidth="1"/>
    <col min="11783" max="11783" width="18.7109375" style="925" customWidth="1"/>
    <col min="11784" max="11784" width="23.140625" style="925" customWidth="1"/>
    <col min="11785" max="11785" width="16.42578125" style="925" customWidth="1"/>
    <col min="11786" max="11786" width="31" style="925" customWidth="1"/>
    <col min="11787" max="11787" width="25.5703125" style="925" customWidth="1"/>
    <col min="11788" max="12034" width="8.85546875" style="925" customWidth="1"/>
    <col min="12035" max="12035" width="45.42578125" style="925"/>
    <col min="12036" max="12036" width="49.5703125" style="925" customWidth="1"/>
    <col min="12037" max="12037" width="25.140625" style="925" customWidth="1"/>
    <col min="12038" max="12038" width="19.28515625" style="925" customWidth="1"/>
    <col min="12039" max="12039" width="18.7109375" style="925" customWidth="1"/>
    <col min="12040" max="12040" width="23.140625" style="925" customWidth="1"/>
    <col min="12041" max="12041" width="16.42578125" style="925" customWidth="1"/>
    <col min="12042" max="12042" width="31" style="925" customWidth="1"/>
    <col min="12043" max="12043" width="25.5703125" style="925" customWidth="1"/>
    <col min="12044" max="12290" width="8.85546875" style="925" customWidth="1"/>
    <col min="12291" max="12291" width="45.42578125" style="925"/>
    <col min="12292" max="12292" width="49.5703125" style="925" customWidth="1"/>
    <col min="12293" max="12293" width="25.140625" style="925" customWidth="1"/>
    <col min="12294" max="12294" width="19.28515625" style="925" customWidth="1"/>
    <col min="12295" max="12295" width="18.7109375" style="925" customWidth="1"/>
    <col min="12296" max="12296" width="23.140625" style="925" customWidth="1"/>
    <col min="12297" max="12297" width="16.42578125" style="925" customWidth="1"/>
    <col min="12298" max="12298" width="31" style="925" customWidth="1"/>
    <col min="12299" max="12299" width="25.5703125" style="925" customWidth="1"/>
    <col min="12300" max="12546" width="8.85546875" style="925" customWidth="1"/>
    <col min="12547" max="12547" width="45.42578125" style="925"/>
    <col min="12548" max="12548" width="49.5703125" style="925" customWidth="1"/>
    <col min="12549" max="12549" width="25.140625" style="925" customWidth="1"/>
    <col min="12550" max="12550" width="19.28515625" style="925" customWidth="1"/>
    <col min="12551" max="12551" width="18.7109375" style="925" customWidth="1"/>
    <col min="12552" max="12552" width="23.140625" style="925" customWidth="1"/>
    <col min="12553" max="12553" width="16.42578125" style="925" customWidth="1"/>
    <col min="12554" max="12554" width="31" style="925" customWidth="1"/>
    <col min="12555" max="12555" width="25.5703125" style="925" customWidth="1"/>
    <col min="12556" max="12802" width="8.85546875" style="925" customWidth="1"/>
    <col min="12803" max="12803" width="45.42578125" style="925"/>
    <col min="12804" max="12804" width="49.5703125" style="925" customWidth="1"/>
    <col min="12805" max="12805" width="25.140625" style="925" customWidth="1"/>
    <col min="12806" max="12806" width="19.28515625" style="925" customWidth="1"/>
    <col min="12807" max="12807" width="18.7109375" style="925" customWidth="1"/>
    <col min="12808" max="12808" width="23.140625" style="925" customWidth="1"/>
    <col min="12809" max="12809" width="16.42578125" style="925" customWidth="1"/>
    <col min="12810" max="12810" width="31" style="925" customWidth="1"/>
    <col min="12811" max="12811" width="25.5703125" style="925" customWidth="1"/>
    <col min="12812" max="13058" width="8.85546875" style="925" customWidth="1"/>
    <col min="13059" max="13059" width="45.42578125" style="925"/>
    <col min="13060" max="13060" width="49.5703125" style="925" customWidth="1"/>
    <col min="13061" max="13061" width="25.140625" style="925" customWidth="1"/>
    <col min="13062" max="13062" width="19.28515625" style="925" customWidth="1"/>
    <col min="13063" max="13063" width="18.7109375" style="925" customWidth="1"/>
    <col min="13064" max="13064" width="23.140625" style="925" customWidth="1"/>
    <col min="13065" max="13065" width="16.42578125" style="925" customWidth="1"/>
    <col min="13066" max="13066" width="31" style="925" customWidth="1"/>
    <col min="13067" max="13067" width="25.5703125" style="925" customWidth="1"/>
    <col min="13068" max="13314" width="8.85546875" style="925" customWidth="1"/>
    <col min="13315" max="13315" width="45.42578125" style="925"/>
    <col min="13316" max="13316" width="49.5703125" style="925" customWidth="1"/>
    <col min="13317" max="13317" width="25.140625" style="925" customWidth="1"/>
    <col min="13318" max="13318" width="19.28515625" style="925" customWidth="1"/>
    <col min="13319" max="13319" width="18.7109375" style="925" customWidth="1"/>
    <col min="13320" max="13320" width="23.140625" style="925" customWidth="1"/>
    <col min="13321" max="13321" width="16.42578125" style="925" customWidth="1"/>
    <col min="13322" max="13322" width="31" style="925" customWidth="1"/>
    <col min="13323" max="13323" width="25.5703125" style="925" customWidth="1"/>
    <col min="13324" max="13570" width="8.85546875" style="925" customWidth="1"/>
    <col min="13571" max="13571" width="45.42578125" style="925"/>
    <col min="13572" max="13572" width="49.5703125" style="925" customWidth="1"/>
    <col min="13573" max="13573" width="25.140625" style="925" customWidth="1"/>
    <col min="13574" max="13574" width="19.28515625" style="925" customWidth="1"/>
    <col min="13575" max="13575" width="18.7109375" style="925" customWidth="1"/>
    <col min="13576" max="13576" width="23.140625" style="925" customWidth="1"/>
    <col min="13577" max="13577" width="16.42578125" style="925" customWidth="1"/>
    <col min="13578" max="13578" width="31" style="925" customWidth="1"/>
    <col min="13579" max="13579" width="25.5703125" style="925" customWidth="1"/>
    <col min="13580" max="13826" width="8.85546875" style="925" customWidth="1"/>
    <col min="13827" max="13827" width="45.42578125" style="925"/>
    <col min="13828" max="13828" width="49.5703125" style="925" customWidth="1"/>
    <col min="13829" max="13829" width="25.140625" style="925" customWidth="1"/>
    <col min="13830" max="13830" width="19.28515625" style="925" customWidth="1"/>
    <col min="13831" max="13831" width="18.7109375" style="925" customWidth="1"/>
    <col min="13832" max="13832" width="23.140625" style="925" customWidth="1"/>
    <col min="13833" max="13833" width="16.42578125" style="925" customWidth="1"/>
    <col min="13834" max="13834" width="31" style="925" customWidth="1"/>
    <col min="13835" max="13835" width="25.5703125" style="925" customWidth="1"/>
    <col min="13836" max="14082" width="8.85546875" style="925" customWidth="1"/>
    <col min="14083" max="14083" width="45.42578125" style="925"/>
    <col min="14084" max="14084" width="49.5703125" style="925" customWidth="1"/>
    <col min="14085" max="14085" width="25.140625" style="925" customWidth="1"/>
    <col min="14086" max="14086" width="19.28515625" style="925" customWidth="1"/>
    <col min="14087" max="14087" width="18.7109375" style="925" customWidth="1"/>
    <col min="14088" max="14088" width="23.140625" style="925" customWidth="1"/>
    <col min="14089" max="14089" width="16.42578125" style="925" customWidth="1"/>
    <col min="14090" max="14090" width="31" style="925" customWidth="1"/>
    <col min="14091" max="14091" width="25.5703125" style="925" customWidth="1"/>
    <col min="14092" max="14338" width="8.85546875" style="925" customWidth="1"/>
    <col min="14339" max="14339" width="45.42578125" style="925"/>
    <col min="14340" max="14340" width="49.5703125" style="925" customWidth="1"/>
    <col min="14341" max="14341" width="25.140625" style="925" customWidth="1"/>
    <col min="14342" max="14342" width="19.28515625" style="925" customWidth="1"/>
    <col min="14343" max="14343" width="18.7109375" style="925" customWidth="1"/>
    <col min="14344" max="14344" width="23.140625" style="925" customWidth="1"/>
    <col min="14345" max="14345" width="16.42578125" style="925" customWidth="1"/>
    <col min="14346" max="14346" width="31" style="925" customWidth="1"/>
    <col min="14347" max="14347" width="25.5703125" style="925" customWidth="1"/>
    <col min="14348" max="14594" width="8.85546875" style="925" customWidth="1"/>
    <col min="14595" max="14595" width="45.42578125" style="925"/>
    <col min="14596" max="14596" width="49.5703125" style="925" customWidth="1"/>
    <col min="14597" max="14597" width="25.140625" style="925" customWidth="1"/>
    <col min="14598" max="14598" width="19.28515625" style="925" customWidth="1"/>
    <col min="14599" max="14599" width="18.7109375" style="925" customWidth="1"/>
    <col min="14600" max="14600" width="23.140625" style="925" customWidth="1"/>
    <col min="14601" max="14601" width="16.42578125" style="925" customWidth="1"/>
    <col min="14602" max="14602" width="31" style="925" customWidth="1"/>
    <col min="14603" max="14603" width="25.5703125" style="925" customWidth="1"/>
    <col min="14604" max="14850" width="8.85546875" style="925" customWidth="1"/>
    <col min="14851" max="14851" width="45.42578125" style="925"/>
    <col min="14852" max="14852" width="49.5703125" style="925" customWidth="1"/>
    <col min="14853" max="14853" width="25.140625" style="925" customWidth="1"/>
    <col min="14854" max="14854" width="19.28515625" style="925" customWidth="1"/>
    <col min="14855" max="14855" width="18.7109375" style="925" customWidth="1"/>
    <col min="14856" max="14856" width="23.140625" style="925" customWidth="1"/>
    <col min="14857" max="14857" width="16.42578125" style="925" customWidth="1"/>
    <col min="14858" max="14858" width="31" style="925" customWidth="1"/>
    <col min="14859" max="14859" width="25.5703125" style="925" customWidth="1"/>
    <col min="14860" max="15106" width="8.85546875" style="925" customWidth="1"/>
    <col min="15107" max="15107" width="45.42578125" style="925"/>
    <col min="15108" max="15108" width="49.5703125" style="925" customWidth="1"/>
    <col min="15109" max="15109" width="25.140625" style="925" customWidth="1"/>
    <col min="15110" max="15110" width="19.28515625" style="925" customWidth="1"/>
    <col min="15111" max="15111" width="18.7109375" style="925" customWidth="1"/>
    <col min="15112" max="15112" width="23.140625" style="925" customWidth="1"/>
    <col min="15113" max="15113" width="16.42578125" style="925" customWidth="1"/>
    <col min="15114" max="15114" width="31" style="925" customWidth="1"/>
    <col min="15115" max="15115" width="25.5703125" style="925" customWidth="1"/>
    <col min="15116" max="15362" width="8.85546875" style="925" customWidth="1"/>
    <col min="15363" max="15363" width="45.42578125" style="925"/>
    <col min="15364" max="15364" width="49.5703125" style="925" customWidth="1"/>
    <col min="15365" max="15365" width="25.140625" style="925" customWidth="1"/>
    <col min="15366" max="15366" width="19.28515625" style="925" customWidth="1"/>
    <col min="15367" max="15367" width="18.7109375" style="925" customWidth="1"/>
    <col min="15368" max="15368" width="23.140625" style="925" customWidth="1"/>
    <col min="15369" max="15369" width="16.42578125" style="925" customWidth="1"/>
    <col min="15370" max="15370" width="31" style="925" customWidth="1"/>
    <col min="15371" max="15371" width="25.5703125" style="925" customWidth="1"/>
    <col min="15372" max="15618" width="8.85546875" style="925" customWidth="1"/>
    <col min="15619" max="15619" width="45.42578125" style="925"/>
    <col min="15620" max="15620" width="49.5703125" style="925" customWidth="1"/>
    <col min="15621" max="15621" width="25.140625" style="925" customWidth="1"/>
    <col min="15622" max="15622" width="19.28515625" style="925" customWidth="1"/>
    <col min="15623" max="15623" width="18.7109375" style="925" customWidth="1"/>
    <col min="15624" max="15624" width="23.140625" style="925" customWidth="1"/>
    <col min="15625" max="15625" width="16.42578125" style="925" customWidth="1"/>
    <col min="15626" max="15626" width="31" style="925" customWidth="1"/>
    <col min="15627" max="15627" width="25.5703125" style="925" customWidth="1"/>
    <col min="15628" max="15874" width="8.85546875" style="925" customWidth="1"/>
    <col min="15875" max="15875" width="45.42578125" style="925"/>
    <col min="15876" max="15876" width="49.5703125" style="925" customWidth="1"/>
    <col min="15877" max="15877" width="25.140625" style="925" customWidth="1"/>
    <col min="15878" max="15878" width="19.28515625" style="925" customWidth="1"/>
    <col min="15879" max="15879" width="18.7109375" style="925" customWidth="1"/>
    <col min="15880" max="15880" width="23.140625" style="925" customWidth="1"/>
    <col min="15881" max="15881" width="16.42578125" style="925" customWidth="1"/>
    <col min="15882" max="15882" width="31" style="925" customWidth="1"/>
    <col min="15883" max="15883" width="25.5703125" style="925" customWidth="1"/>
    <col min="15884" max="16130" width="8.85546875" style="925" customWidth="1"/>
    <col min="16131" max="16131" width="45.42578125" style="925"/>
    <col min="16132" max="16132" width="49.5703125" style="925" customWidth="1"/>
    <col min="16133" max="16133" width="25.140625" style="925" customWidth="1"/>
    <col min="16134" max="16134" width="19.28515625" style="925" customWidth="1"/>
    <col min="16135" max="16135" width="18.7109375" style="925" customWidth="1"/>
    <col min="16136" max="16136" width="23.140625" style="925" customWidth="1"/>
    <col min="16137" max="16137" width="16.42578125" style="925" customWidth="1"/>
    <col min="16138" max="16138" width="31" style="925" customWidth="1"/>
    <col min="16139" max="16139" width="25.5703125" style="925" customWidth="1"/>
    <col min="16140" max="16384" width="8.85546875" style="925" customWidth="1"/>
  </cols>
  <sheetData>
    <row r="2" spans="2:13" ht="15.75">
      <c r="B2" s="1064" t="s">
        <v>364</v>
      </c>
      <c r="C2" s="1064"/>
      <c r="D2" s="1064"/>
      <c r="E2" s="1064"/>
      <c r="F2" s="1064"/>
      <c r="G2" s="1064"/>
      <c r="H2" s="1064"/>
      <c r="I2" s="1064"/>
      <c r="J2" s="1064"/>
      <c r="K2" s="924"/>
      <c r="L2" s="924"/>
      <c r="M2" s="924"/>
    </row>
    <row r="3" spans="2:13" ht="15.75">
      <c r="B3" s="1064" t="s">
        <v>418</v>
      </c>
      <c r="C3" s="1064"/>
      <c r="D3" s="1064"/>
      <c r="E3" s="1064"/>
      <c r="F3" s="1064"/>
      <c r="G3" s="1064"/>
      <c r="H3" s="1064"/>
      <c r="I3" s="1064"/>
      <c r="J3" s="1064"/>
      <c r="K3" s="924"/>
      <c r="L3" s="924"/>
      <c r="M3" s="924"/>
    </row>
    <row r="4" spans="2:13" ht="16.5" thickBot="1">
      <c r="B4" s="926"/>
      <c r="C4" s="926"/>
      <c r="D4" s="926"/>
      <c r="E4" s="926"/>
      <c r="F4" s="926"/>
      <c r="G4" s="926"/>
      <c r="H4" s="926"/>
      <c r="I4" s="926"/>
      <c r="J4" s="926"/>
      <c r="K4" s="924"/>
      <c r="L4" s="924"/>
      <c r="M4" s="927"/>
    </row>
    <row r="5" spans="2:13" ht="15.75">
      <c r="B5" s="928" t="s">
        <v>365</v>
      </c>
      <c r="C5" s="929" t="s">
        <v>377</v>
      </c>
      <c r="D5" s="929" t="s">
        <v>378</v>
      </c>
      <c r="E5" s="929" t="s">
        <v>123</v>
      </c>
      <c r="F5" s="930" t="s">
        <v>379</v>
      </c>
      <c r="G5" s="931" t="s">
        <v>380</v>
      </c>
      <c r="H5" s="932" t="s">
        <v>381</v>
      </c>
      <c r="I5" s="933" t="s">
        <v>382</v>
      </c>
      <c r="J5" s="934" t="s">
        <v>366</v>
      </c>
      <c r="K5" s="935"/>
      <c r="L5" s="936" t="s">
        <v>383</v>
      </c>
      <c r="M5" s="937">
        <v>2.5000000000000001E-2</v>
      </c>
    </row>
    <row r="6" spans="2:13" ht="16.5" thickBot="1">
      <c r="B6" s="938"/>
      <c r="C6" s="939" t="s">
        <v>367</v>
      </c>
      <c r="D6" s="939"/>
      <c r="E6" s="939" t="s">
        <v>367</v>
      </c>
      <c r="F6" s="940"/>
      <c r="G6" s="941">
        <v>7.4999999999999997E-2</v>
      </c>
      <c r="H6" s="942">
        <v>2.5000000000000001E-2</v>
      </c>
      <c r="I6" s="939" t="s">
        <v>367</v>
      </c>
      <c r="J6" s="943" t="s">
        <v>368</v>
      </c>
      <c r="K6" s="924"/>
      <c r="L6" s="944" t="s">
        <v>25</v>
      </c>
      <c r="M6" s="944"/>
    </row>
    <row r="7" spans="2:13" ht="15.75" hidden="1">
      <c r="B7" s="945"/>
      <c r="C7" s="946"/>
      <c r="D7" s="947">
        <v>0.55000000000000004</v>
      </c>
      <c r="E7" s="948"/>
      <c r="F7" s="949"/>
      <c r="G7" s="950"/>
      <c r="H7" s="949"/>
      <c r="I7" s="948"/>
      <c r="J7" s="951"/>
      <c r="K7" s="924"/>
      <c r="L7" s="944" t="s">
        <v>269</v>
      </c>
      <c r="M7" s="944"/>
    </row>
    <row r="8" spans="2:13" ht="15.75" hidden="1">
      <c r="B8" s="952" t="s">
        <v>384</v>
      </c>
      <c r="C8" s="953"/>
      <c r="D8" s="954">
        <f>SUM(C8*D7)</f>
        <v>0</v>
      </c>
      <c r="E8" s="955">
        <f>SUM(C8-D8)</f>
        <v>0</v>
      </c>
      <c r="F8" s="953">
        <f>SUM(E8*F6)</f>
        <v>0</v>
      </c>
      <c r="G8" s="953">
        <f>E8*G6</f>
        <v>0</v>
      </c>
      <c r="H8" s="953">
        <f>E8*H6</f>
        <v>0</v>
      </c>
      <c r="I8" s="956">
        <f>SUM(E8+G8+F8+H8)</f>
        <v>0</v>
      </c>
      <c r="J8" s="957">
        <f>SUM(I8+I8*20/100)</f>
        <v>0</v>
      </c>
      <c r="K8" s="958"/>
      <c r="L8" s="924"/>
      <c r="M8" s="924"/>
    </row>
    <row r="9" spans="2:13" ht="16.5" hidden="1" thickBot="1">
      <c r="B9" s="959"/>
      <c r="C9" s="960"/>
      <c r="D9" s="961"/>
      <c r="E9" s="962"/>
      <c r="F9" s="963"/>
      <c r="G9" s="963"/>
      <c r="H9" s="963"/>
      <c r="I9" s="964"/>
      <c r="J9" s="965"/>
      <c r="K9" s="924"/>
      <c r="L9" s="924"/>
      <c r="M9" s="924"/>
    </row>
    <row r="10" spans="2:13" ht="15.75" hidden="1">
      <c r="B10" s="966"/>
      <c r="C10" s="967"/>
      <c r="D10" s="968">
        <v>0.49</v>
      </c>
      <c r="E10" s="969"/>
      <c r="F10" s="970"/>
      <c r="G10" s="970"/>
      <c r="H10" s="970"/>
      <c r="I10" s="969"/>
      <c r="J10" s="971"/>
      <c r="K10" s="924"/>
      <c r="L10" s="924"/>
      <c r="M10" s="924"/>
    </row>
    <row r="11" spans="2:13" ht="15.75" hidden="1">
      <c r="B11" s="972" t="s">
        <v>385</v>
      </c>
      <c r="C11" s="953"/>
      <c r="D11" s="954">
        <f>SUM(C11*D10)</f>
        <v>0</v>
      </c>
      <c r="E11" s="955">
        <f>SUM(C11-D11)</f>
        <v>0</v>
      </c>
      <c r="F11" s="953">
        <f>SUM(E11*F6)</f>
        <v>0</v>
      </c>
      <c r="G11" s="953">
        <f>E11*G6</f>
        <v>0</v>
      </c>
      <c r="H11" s="953">
        <f>E11*H6</f>
        <v>0</v>
      </c>
      <c r="I11" s="956">
        <f>SUM(E11+F11+G11+H11)</f>
        <v>0</v>
      </c>
      <c r="J11" s="973">
        <f>SUM(I11+I11*20/100)</f>
        <v>0</v>
      </c>
      <c r="K11" s="958"/>
      <c r="L11" s="924"/>
      <c r="M11" s="924"/>
    </row>
    <row r="12" spans="2:13" ht="16.5" hidden="1" thickBot="1">
      <c r="B12" s="974"/>
      <c r="C12" s="975"/>
      <c r="D12" s="976"/>
      <c r="E12" s="977"/>
      <c r="F12" s="978"/>
      <c r="G12" s="978"/>
      <c r="H12" s="978"/>
      <c r="I12" s="979"/>
      <c r="J12" s="980"/>
      <c r="K12" s="924"/>
      <c r="L12" s="924"/>
      <c r="M12" s="924"/>
    </row>
    <row r="13" spans="2:13" ht="15.75" hidden="1">
      <c r="B13" s="966"/>
      <c r="C13" s="967"/>
      <c r="D13" s="968">
        <v>0.5</v>
      </c>
      <c r="E13" s="969"/>
      <c r="F13" s="970"/>
      <c r="G13" s="970"/>
      <c r="H13" s="970"/>
      <c r="I13" s="969"/>
      <c r="J13" s="971"/>
      <c r="K13" s="924"/>
      <c r="L13" s="924"/>
      <c r="M13" s="924"/>
    </row>
    <row r="14" spans="2:13" ht="15.75" hidden="1">
      <c r="B14" s="972" t="s">
        <v>386</v>
      </c>
      <c r="C14" s="953"/>
      <c r="D14" s="954">
        <f>SUM(C14*D13)</f>
        <v>0</v>
      </c>
      <c r="E14" s="955">
        <f>SUM(C14-D14)</f>
        <v>0</v>
      </c>
      <c r="F14" s="953">
        <f>SUM(E14*F6)</f>
        <v>0</v>
      </c>
      <c r="G14" s="953">
        <f>E14*G6</f>
        <v>0</v>
      </c>
      <c r="H14" s="953">
        <f>E14*H6</f>
        <v>0</v>
      </c>
      <c r="I14" s="956">
        <f>SUM(E14+F14+G14+H14)</f>
        <v>0</v>
      </c>
      <c r="J14" s="973">
        <f>SUM(I14+I14*20/100)</f>
        <v>0</v>
      </c>
      <c r="K14" s="958"/>
      <c r="L14" s="924"/>
      <c r="M14" s="924"/>
    </row>
    <row r="15" spans="2:13" ht="16.5" hidden="1" thickBot="1">
      <c r="B15" s="974"/>
      <c r="C15" s="975"/>
      <c r="D15" s="976"/>
      <c r="E15" s="977"/>
      <c r="F15" s="978"/>
      <c r="G15" s="978"/>
      <c r="H15" s="978"/>
      <c r="I15" s="979"/>
      <c r="J15" s="980"/>
      <c r="K15" s="924"/>
      <c r="L15" s="924"/>
      <c r="M15" s="924"/>
    </row>
    <row r="16" spans="2:13" ht="16.5" hidden="1" thickBot="1">
      <c r="B16" s="945"/>
      <c r="C16" s="946"/>
      <c r="D16" s="947">
        <v>0.15</v>
      </c>
      <c r="E16" s="948"/>
      <c r="F16" s="948"/>
      <c r="G16" s="948"/>
      <c r="H16" s="948"/>
      <c r="I16" s="948"/>
      <c r="J16" s="951"/>
      <c r="K16" s="924"/>
      <c r="L16" s="924"/>
      <c r="M16" s="924"/>
    </row>
    <row r="17" spans="2:11" ht="16.5" hidden="1" thickBot="1">
      <c r="B17" s="952" t="s">
        <v>387</v>
      </c>
      <c r="C17" s="953"/>
      <c r="D17" s="954">
        <f>SUM(C17*D16)</f>
        <v>0</v>
      </c>
      <c r="E17" s="955">
        <f>SUM(C17-D17)</f>
        <v>0</v>
      </c>
      <c r="F17" s="953">
        <f>SUM(E17*F6)</f>
        <v>0</v>
      </c>
      <c r="G17" s="953"/>
      <c r="H17" s="953"/>
      <c r="I17" s="956">
        <f>SUM(E17+F17)</f>
        <v>0</v>
      </c>
      <c r="J17" s="957">
        <f>SUM(I17+I17*20/100)</f>
        <v>0</v>
      </c>
      <c r="K17" s="958"/>
    </row>
    <row r="18" spans="2:11" ht="16.5" hidden="1" thickBot="1">
      <c r="B18" s="959"/>
      <c r="C18" s="960"/>
      <c r="D18" s="961"/>
      <c r="E18" s="962"/>
      <c r="F18" s="963"/>
      <c r="G18" s="963"/>
      <c r="H18" s="963"/>
      <c r="I18" s="964"/>
      <c r="J18" s="965"/>
      <c r="K18" s="924"/>
    </row>
    <row r="19" spans="2:11" ht="15.75" hidden="1">
      <c r="B19" s="966"/>
      <c r="C19" s="967"/>
      <c r="D19" s="981">
        <v>0</v>
      </c>
      <c r="E19" s="969"/>
      <c r="F19" s="970"/>
      <c r="G19" s="970"/>
      <c r="H19" s="970"/>
      <c r="I19" s="969"/>
      <c r="J19" s="971"/>
      <c r="K19" s="924"/>
    </row>
    <row r="20" spans="2:11" ht="15.75" hidden="1">
      <c r="B20" s="972" t="s">
        <v>388</v>
      </c>
      <c r="C20" s="953"/>
      <c r="D20" s="954">
        <f>SUM(C20*D19)</f>
        <v>0</v>
      </c>
      <c r="E20" s="955">
        <f>SUM(C20-D20)</f>
        <v>0</v>
      </c>
      <c r="F20" s="953">
        <f>SUM(E20*F6)</f>
        <v>0</v>
      </c>
      <c r="G20" s="953">
        <f>E20*G6</f>
        <v>0</v>
      </c>
      <c r="H20" s="953">
        <f>E20*H6</f>
        <v>0</v>
      </c>
      <c r="I20" s="956">
        <f>SUM(E20+F20+G20+H20)</f>
        <v>0</v>
      </c>
      <c r="J20" s="973">
        <f>SUM(I20+I20*20/100)</f>
        <v>0</v>
      </c>
      <c r="K20" s="958"/>
    </row>
    <row r="21" spans="2:11" ht="16.5" hidden="1" thickBot="1">
      <c r="B21" s="974"/>
      <c r="C21" s="975"/>
      <c r="D21" s="976"/>
      <c r="E21" s="977"/>
      <c r="F21" s="978"/>
      <c r="G21" s="978"/>
      <c r="H21" s="978"/>
      <c r="I21" s="979"/>
      <c r="J21" s="980"/>
      <c r="K21" s="924"/>
    </row>
    <row r="22" spans="2:11" ht="6" hidden="1" customHeight="1" thickBot="1">
      <c r="B22" s="982"/>
      <c r="C22" s="983"/>
      <c r="D22" s="926"/>
      <c r="E22" s="983"/>
      <c r="F22" s="983"/>
      <c r="G22" s="983"/>
      <c r="H22" s="983"/>
      <c r="I22" s="926"/>
      <c r="J22" s="926"/>
      <c r="K22" s="924"/>
    </row>
    <row r="23" spans="2:11" ht="16.5" hidden="1" thickBot="1">
      <c r="B23" s="984" t="s">
        <v>286</v>
      </c>
      <c r="C23" s="985" t="s">
        <v>379</v>
      </c>
      <c r="D23" s="986" t="s">
        <v>367</v>
      </c>
      <c r="E23" s="987">
        <f t="shared" ref="E23:J23" si="0">SUM(E7:E21)</f>
        <v>0</v>
      </c>
      <c r="F23" s="987">
        <f>SUM(F7:F21)</f>
        <v>0</v>
      </c>
      <c r="G23" s="987">
        <f t="shared" si="0"/>
        <v>0</v>
      </c>
      <c r="H23" s="987">
        <f t="shared" si="0"/>
        <v>0</v>
      </c>
      <c r="I23" s="987">
        <f t="shared" si="0"/>
        <v>0</v>
      </c>
      <c r="J23" s="988">
        <f t="shared" si="0"/>
        <v>0</v>
      </c>
      <c r="K23" s="958"/>
    </row>
    <row r="24" spans="2:11" ht="16.5" hidden="1" thickBot="1">
      <c r="B24" s="989"/>
      <c r="C24" s="983"/>
      <c r="D24" s="990"/>
      <c r="E24" s="991"/>
      <c r="F24" s="992"/>
      <c r="G24" s="992"/>
      <c r="H24" s="992"/>
      <c r="I24" s="991"/>
      <c r="J24" s="991"/>
      <c r="K24" s="958"/>
    </row>
    <row r="25" spans="2:11" ht="16.5" hidden="1" thickBot="1">
      <c r="B25" s="993" t="s">
        <v>389</v>
      </c>
      <c r="C25" s="994">
        <v>2.5000000000000001E-2</v>
      </c>
      <c r="D25" s="995" t="s">
        <v>367</v>
      </c>
      <c r="E25" s="996"/>
      <c r="F25" s="996">
        <f>E25*C25</f>
        <v>0</v>
      </c>
      <c r="G25" s="996">
        <f>E25*G6</f>
        <v>0</v>
      </c>
      <c r="H25" s="996">
        <f>E25*H6</f>
        <v>0</v>
      </c>
      <c r="I25" s="996">
        <f>E25+F25+G25+H25</f>
        <v>0</v>
      </c>
      <c r="J25" s="997">
        <f>SUM(I25+I25*20/100)</f>
        <v>0</v>
      </c>
      <c r="K25" s="958"/>
    </row>
    <row r="26" spans="2:11" ht="16.5" hidden="1" thickBot="1">
      <c r="B26" s="989"/>
      <c r="C26" s="998"/>
      <c r="D26" s="990"/>
      <c r="E26" s="999"/>
      <c r="F26" s="1000"/>
      <c r="G26" s="1000"/>
      <c r="H26" s="1000"/>
      <c r="I26" s="1001"/>
      <c r="J26" s="1002"/>
      <c r="K26" s="958"/>
    </row>
    <row r="27" spans="2:11" ht="16.5" hidden="1" thickBot="1">
      <c r="B27" s="993" t="s">
        <v>390</v>
      </c>
      <c r="C27" s="994">
        <v>2.5000000000000001E-2</v>
      </c>
      <c r="D27" s="995" t="s">
        <v>367</v>
      </c>
      <c r="E27" s="996"/>
      <c r="F27" s="996">
        <f>E27*C27</f>
        <v>0</v>
      </c>
      <c r="G27" s="996">
        <f>E27*G6</f>
        <v>0</v>
      </c>
      <c r="H27" s="996">
        <f>E27*H6</f>
        <v>0</v>
      </c>
      <c r="I27" s="996">
        <f>E27+F27+H27+G27</f>
        <v>0</v>
      </c>
      <c r="J27" s="997">
        <f>SUM(I27+I27*20/100)</f>
        <v>0</v>
      </c>
      <c r="K27" s="958"/>
    </row>
    <row r="28" spans="2:11" ht="16.5" hidden="1" thickBot="1">
      <c r="B28" s="989"/>
      <c r="C28" s="998"/>
      <c r="D28" s="990"/>
      <c r="E28" s="999"/>
      <c r="F28" s="1003"/>
      <c r="G28" s="1004"/>
      <c r="H28" s="1004"/>
      <c r="I28" s="1005"/>
      <c r="J28" s="1002"/>
      <c r="K28" s="958"/>
    </row>
    <row r="29" spans="2:11" ht="16.5" hidden="1" thickBot="1">
      <c r="B29" s="1006" t="s">
        <v>391</v>
      </c>
      <c r="C29" s="1007">
        <v>2.5000000000000001E-2</v>
      </c>
      <c r="D29" s="1008" t="s">
        <v>367</v>
      </c>
      <c r="E29" s="996"/>
      <c r="F29" s="996">
        <f>E29*C29</f>
        <v>0</v>
      </c>
      <c r="G29" s="996">
        <f>E29*G6</f>
        <v>0</v>
      </c>
      <c r="H29" s="996">
        <f>E29*H6</f>
        <v>0</v>
      </c>
      <c r="I29" s="996">
        <f>E29+F29+G29+H29</f>
        <v>0</v>
      </c>
      <c r="J29" s="997">
        <f>SUM(I29+I29*20/100)</f>
        <v>0</v>
      </c>
      <c r="K29" s="958"/>
    </row>
    <row r="30" spans="2:11" ht="16.5" hidden="1" thickBot="1">
      <c r="B30" s="989"/>
      <c r="C30" s="998"/>
      <c r="D30" s="990"/>
      <c r="E30" s="999"/>
      <c r="F30" s="1009"/>
      <c r="G30" s="1009"/>
      <c r="H30" s="1009"/>
      <c r="I30" s="1001"/>
      <c r="J30" s="1002"/>
      <c r="K30" s="958"/>
    </row>
    <row r="31" spans="2:11" ht="16.5" thickBot="1">
      <c r="B31" s="1006" t="s">
        <v>392</v>
      </c>
      <c r="C31" s="1007">
        <v>0.1</v>
      </c>
      <c r="D31" s="1008" t="s">
        <v>367</v>
      </c>
      <c r="E31" s="996">
        <f>Internet!N20</f>
        <v>6910.33</v>
      </c>
      <c r="F31" s="996">
        <f>E31*C31</f>
        <v>691.03300000000002</v>
      </c>
      <c r="G31" s="996"/>
      <c r="H31" s="996">
        <f>E31*H6</f>
        <v>172.75825</v>
      </c>
      <c r="I31" s="996">
        <f>E31+F31+H31+G31</f>
        <v>7774.1212500000001</v>
      </c>
      <c r="J31" s="997">
        <f>SUM(I31+I31*20/100)</f>
        <v>9328.9454999999998</v>
      </c>
      <c r="K31" s="958"/>
    </row>
    <row r="32" spans="2:11" ht="16.5" thickBot="1">
      <c r="B32" s="984"/>
      <c r="C32" s="1010"/>
      <c r="D32" s="1011"/>
      <c r="E32" s="1001"/>
      <c r="F32" s="1001"/>
      <c r="G32" s="1001"/>
      <c r="H32" s="1001"/>
      <c r="I32" s="1001"/>
      <c r="J32" s="1002"/>
      <c r="K32" s="958"/>
    </row>
    <row r="33" spans="2:11" ht="16.5" thickBot="1">
      <c r="B33" s="984" t="s">
        <v>393</v>
      </c>
      <c r="C33" s="1007">
        <v>0</v>
      </c>
      <c r="D33" s="1008" t="s">
        <v>367</v>
      </c>
      <c r="E33" s="1001">
        <f>Internet!N21</f>
        <v>43.726800000000004</v>
      </c>
      <c r="F33" s="996">
        <f>C33*E33</f>
        <v>0</v>
      </c>
      <c r="G33" s="996">
        <f>E33*C33</f>
        <v>0</v>
      </c>
      <c r="H33" s="996">
        <f>E33*C33</f>
        <v>0</v>
      </c>
      <c r="I33" s="996">
        <f>E33+F33+H33+G33</f>
        <v>43.726800000000004</v>
      </c>
      <c r="J33" s="997">
        <f>SUM(I33+I33*20/100)</f>
        <v>52.472160000000002</v>
      </c>
      <c r="K33" s="958"/>
    </row>
    <row r="34" spans="2:11" ht="16.5" thickBot="1">
      <c r="B34" s="984"/>
      <c r="C34" s="1010"/>
      <c r="D34" s="1011"/>
      <c r="E34" s="1001"/>
      <c r="F34" s="1001"/>
      <c r="G34" s="1001"/>
      <c r="H34" s="1001"/>
      <c r="I34" s="1001"/>
      <c r="J34" s="1002"/>
      <c r="K34" s="958"/>
    </row>
    <row r="35" spans="2:11" ht="16.5" thickBot="1">
      <c r="B35" s="1012" t="s">
        <v>369</v>
      </c>
      <c r="C35" s="1013"/>
      <c r="D35" s="1014" t="s">
        <v>367</v>
      </c>
      <c r="E35" s="1015">
        <f t="shared" ref="E35:J35" si="1">SUM(E23:E34)</f>
        <v>6954.0568000000003</v>
      </c>
      <c r="F35" s="1015">
        <f>SUM(F23:F34)</f>
        <v>691.03300000000002</v>
      </c>
      <c r="G35" s="1015">
        <f>SUM(G23:G34)</f>
        <v>0</v>
      </c>
      <c r="H35" s="1015">
        <f>SUM(H23:H34)</f>
        <v>172.75825</v>
      </c>
      <c r="I35" s="1015">
        <f>SUM(I23:I34)</f>
        <v>7817.8480500000005</v>
      </c>
      <c r="J35" s="1016">
        <f t="shared" si="1"/>
        <v>9381.4176599999992</v>
      </c>
      <c r="K35" s="958"/>
    </row>
    <row r="36" spans="2:11" ht="15.75">
      <c r="B36" s="1017"/>
      <c r="C36" s="1017"/>
      <c r="D36" s="1017"/>
      <c r="E36" s="1018"/>
      <c r="F36" s="983"/>
      <c r="G36" s="983"/>
      <c r="H36" s="983"/>
      <c r="I36" s="1018"/>
      <c r="J36" s="1018"/>
      <c r="K36" s="958"/>
    </row>
    <row r="37" spans="2:11" ht="15.75">
      <c r="B37" s="1017"/>
      <c r="C37" s="983"/>
      <c r="D37" s="983"/>
      <c r="E37" s="983"/>
      <c r="F37" s="983"/>
      <c r="G37" s="983"/>
      <c r="H37" s="983"/>
      <c r="I37" s="983"/>
      <c r="J37" s="1019"/>
      <c r="K37" s="924"/>
    </row>
    <row r="38" spans="2:11" ht="15.75">
      <c r="B38" s="924"/>
      <c r="C38" s="1020" t="s">
        <v>394</v>
      </c>
      <c r="D38" s="1021">
        <f>E35</f>
        <v>6954.0568000000003</v>
      </c>
      <c r="E38" s="958"/>
      <c r="F38" s="958"/>
      <c r="G38" s="958"/>
      <c r="H38" s="958"/>
      <c r="I38" s="958"/>
      <c r="J38" s="958"/>
      <c r="K38" s="924"/>
    </row>
    <row r="39" spans="2:11" ht="15.75" hidden="1">
      <c r="B39" s="924"/>
      <c r="C39" s="1022" t="s">
        <v>286</v>
      </c>
      <c r="D39" s="1021"/>
      <c r="E39" s="924"/>
      <c r="F39" s="924"/>
      <c r="G39" s="924"/>
      <c r="H39" s="924"/>
      <c r="I39" s="924"/>
      <c r="J39" s="924"/>
      <c r="K39" s="924"/>
    </row>
    <row r="40" spans="2:11" ht="15.75" hidden="1">
      <c r="B40" s="924"/>
      <c r="C40" s="1022" t="s">
        <v>389</v>
      </c>
      <c r="D40" s="1021"/>
      <c r="E40" s="924"/>
      <c r="F40" s="924"/>
      <c r="G40" s="924"/>
      <c r="H40" s="924"/>
      <c r="I40" s="924"/>
      <c r="J40" s="924"/>
      <c r="K40" s="924"/>
    </row>
    <row r="41" spans="2:11" ht="15.75" hidden="1">
      <c r="B41" s="924"/>
      <c r="C41" s="1022" t="s">
        <v>390</v>
      </c>
      <c r="D41" s="1021"/>
      <c r="E41" s="924"/>
      <c r="F41" s="924"/>
      <c r="G41" s="924"/>
      <c r="H41" s="924"/>
      <c r="I41" s="924"/>
      <c r="J41" s="924"/>
      <c r="K41" s="924"/>
    </row>
    <row r="42" spans="2:11" ht="15.75" hidden="1">
      <c r="B42" s="924"/>
      <c r="C42" s="1022" t="s">
        <v>391</v>
      </c>
      <c r="D42" s="1021"/>
      <c r="E42" s="924"/>
      <c r="F42" s="924"/>
      <c r="G42" s="924"/>
      <c r="H42" s="924"/>
      <c r="I42" s="924"/>
      <c r="J42" s="924"/>
      <c r="K42" s="924"/>
    </row>
    <row r="43" spans="2:11" ht="15.75">
      <c r="B43" s="924"/>
      <c r="C43" s="1022" t="s">
        <v>392</v>
      </c>
      <c r="D43" s="1021">
        <f>E31</f>
        <v>6910.33</v>
      </c>
      <c r="E43" s="924"/>
      <c r="F43" s="924"/>
      <c r="G43" s="924"/>
      <c r="H43" s="924"/>
      <c r="I43" s="924"/>
      <c r="J43" s="924"/>
      <c r="K43" s="924"/>
    </row>
    <row r="44" spans="2:11" ht="15.75">
      <c r="B44" s="924"/>
      <c r="C44" s="1022" t="s">
        <v>412</v>
      </c>
      <c r="D44" s="1021">
        <f>Internet!N21</f>
        <v>43.726800000000004</v>
      </c>
      <c r="E44" s="924"/>
      <c r="F44" s="924"/>
      <c r="G44" s="924"/>
      <c r="H44" s="924"/>
      <c r="I44" s="924"/>
      <c r="J44" s="924"/>
      <c r="K44" s="924"/>
    </row>
    <row r="45" spans="2:11" ht="15.75">
      <c r="B45" s="924"/>
      <c r="C45" s="1022"/>
      <c r="D45" s="1021"/>
      <c r="E45" s="924"/>
      <c r="F45" s="924"/>
      <c r="G45" s="924"/>
      <c r="H45" s="924"/>
      <c r="I45" s="924"/>
      <c r="J45" s="924"/>
      <c r="K45" s="924"/>
    </row>
    <row r="46" spans="2:11" ht="13.5" customHeight="1">
      <c r="B46" s="924"/>
      <c r="C46" s="1022"/>
      <c r="D46" s="1021"/>
      <c r="E46" s="924"/>
      <c r="F46" s="924"/>
      <c r="G46" s="924"/>
      <c r="H46" s="924"/>
      <c r="I46" s="924"/>
      <c r="J46" s="924"/>
      <c r="K46" s="924"/>
    </row>
    <row r="47" spans="2:11" ht="15.75">
      <c r="B47" s="924"/>
      <c r="C47" s="1022"/>
      <c r="D47" s="1021"/>
      <c r="E47" s="924"/>
      <c r="F47" s="924"/>
      <c r="G47" s="924"/>
      <c r="H47" s="924"/>
      <c r="I47" s="924"/>
      <c r="J47" s="924"/>
      <c r="K47" s="924"/>
    </row>
    <row r="48" spans="2:11" ht="15.75">
      <c r="B48" s="924"/>
      <c r="C48" s="1022"/>
      <c r="D48" s="1021"/>
      <c r="E48" s="924"/>
      <c r="F48" s="924"/>
      <c r="G48" s="924"/>
      <c r="H48" s="924"/>
      <c r="I48" s="924"/>
      <c r="J48" s="924"/>
      <c r="K48" s="924"/>
    </row>
    <row r="49" spans="2:11" ht="15.75">
      <c r="B49" s="924"/>
      <c r="C49" s="924"/>
      <c r="D49" s="1023"/>
      <c r="E49" s="924"/>
      <c r="F49" s="924"/>
      <c r="G49" s="924"/>
      <c r="H49" s="924"/>
      <c r="I49" s="924"/>
      <c r="J49" s="924"/>
      <c r="K49" s="924"/>
    </row>
    <row r="50" spans="2:11" ht="15.75">
      <c r="B50" s="924"/>
      <c r="C50" s="924"/>
      <c r="D50" s="1023"/>
      <c r="E50" s="924"/>
      <c r="F50" s="924"/>
      <c r="G50" s="924"/>
      <c r="H50" s="924"/>
      <c r="I50" s="924"/>
      <c r="J50" s="924"/>
      <c r="K50" s="924"/>
    </row>
    <row r="51" spans="2:11" ht="15.75">
      <c r="C51" s="924"/>
      <c r="D51" s="1023"/>
      <c r="E51" s="924"/>
    </row>
    <row r="52" spans="2:11" ht="15.75">
      <c r="C52" s="924"/>
      <c r="D52" s="1023"/>
      <c r="E52" s="924"/>
    </row>
    <row r="53" spans="2:11" ht="15.75">
      <c r="C53" s="924"/>
      <c r="D53" s="1023"/>
    </row>
    <row r="54" spans="2:11" ht="15.75">
      <c r="C54" s="1022" t="s">
        <v>395</v>
      </c>
      <c r="D54" s="1021">
        <f>Internet!N20</f>
        <v>6910.33</v>
      </c>
    </row>
    <row r="55" spans="2:11" ht="15.75">
      <c r="C55" s="1022" t="s">
        <v>370</v>
      </c>
      <c r="D55" s="1021">
        <f>Internet!N11</f>
        <v>2243.25</v>
      </c>
    </row>
    <row r="56" spans="2:11" ht="15.75">
      <c r="C56" s="1022" t="s">
        <v>371</v>
      </c>
      <c r="D56" s="1021">
        <f>Internet!N15</f>
        <v>2000</v>
      </c>
    </row>
    <row r="57" spans="2:11" ht="15.75" hidden="1">
      <c r="C57" s="1022" t="s">
        <v>396</v>
      </c>
      <c r="D57" s="1021"/>
    </row>
    <row r="58" spans="2:11" ht="15.75">
      <c r="C58" s="1022" t="s">
        <v>411</v>
      </c>
      <c r="D58" s="1021">
        <f>Internet!N19</f>
        <v>2667.08</v>
      </c>
    </row>
    <row r="59" spans="2:11" ht="15.75">
      <c r="C59" s="1022" t="s">
        <v>397</v>
      </c>
      <c r="D59" s="1021">
        <f>Internet!N21</f>
        <v>43.726800000000004</v>
      </c>
    </row>
    <row r="62" spans="2:11" s="1027" customFormat="1" ht="81.75" customHeight="1">
      <c r="B62" s="1028" t="s">
        <v>372</v>
      </c>
      <c r="C62" s="1029"/>
    </row>
    <row r="63" spans="2:11" s="1027" customFormat="1" ht="15.75">
      <c r="B63" s="1030" t="s">
        <v>371</v>
      </c>
      <c r="C63" s="1027" t="s">
        <v>373</v>
      </c>
    </row>
    <row r="64" spans="2:11" s="1027" customFormat="1" ht="15.75">
      <c r="B64" s="1030" t="s">
        <v>353</v>
      </c>
      <c r="C64" s="1027" t="s">
        <v>374</v>
      </c>
    </row>
    <row r="71" spans="2:5" ht="15.75" hidden="1">
      <c r="B71" s="924"/>
      <c r="C71" s="924"/>
      <c r="D71" s="924"/>
      <c r="E71" s="924"/>
    </row>
    <row r="72" spans="2:5" ht="15.75" hidden="1">
      <c r="B72" s="924" t="s">
        <v>398</v>
      </c>
      <c r="C72" s="1024"/>
      <c r="D72" s="1024"/>
      <c r="E72" s="1025"/>
    </row>
    <row r="73" spans="2:5" ht="15.75" hidden="1">
      <c r="B73" s="924" t="s">
        <v>399</v>
      </c>
      <c r="C73" s="1024"/>
      <c r="D73" s="944"/>
      <c r="E73" s="944"/>
    </row>
    <row r="74" spans="2:5" ht="15.75" hidden="1">
      <c r="B74" s="924" t="s">
        <v>400</v>
      </c>
      <c r="C74" s="1025"/>
      <c r="D74" s="944"/>
      <c r="E74" s="944"/>
    </row>
    <row r="75" spans="2:5" ht="15.75" hidden="1">
      <c r="B75" s="924" t="s">
        <v>401</v>
      </c>
      <c r="C75" s="1025"/>
      <c r="D75" s="944"/>
      <c r="E75" s="944"/>
    </row>
    <row r="76" spans="2:5" ht="15.75" hidden="1">
      <c r="B76" s="924"/>
      <c r="C76" s="924"/>
      <c r="D76" s="924"/>
      <c r="E76" s="924"/>
    </row>
    <row r="77" spans="2:5" ht="15.75" hidden="1">
      <c r="B77" s="924"/>
      <c r="C77" s="924"/>
      <c r="D77" s="924"/>
      <c r="E77" s="924"/>
    </row>
    <row r="78" spans="2:5" ht="15.75" hidden="1">
      <c r="B78" s="924" t="s">
        <v>402</v>
      </c>
      <c r="C78" s="1026">
        <f>C74</f>
        <v>0</v>
      </c>
      <c r="D78" s="924"/>
      <c r="E78" s="924"/>
    </row>
    <row r="79" spans="2:5" ht="15.75" hidden="1">
      <c r="B79" s="924" t="s">
        <v>403</v>
      </c>
      <c r="C79" s="1026">
        <f>C78*1.2</f>
        <v>0</v>
      </c>
      <c r="D79" s="924"/>
      <c r="E79" s="924"/>
    </row>
    <row r="80" spans="2:5" ht="15.75" hidden="1">
      <c r="B80" s="924"/>
      <c r="C80" s="924"/>
      <c r="D80" s="924"/>
      <c r="E80" s="924"/>
    </row>
    <row r="81" spans="2:6" ht="15.75">
      <c r="B81" s="924"/>
      <c r="C81" s="924"/>
      <c r="D81" s="924"/>
      <c r="E81" s="924"/>
    </row>
    <row r="87" spans="2:6" hidden="1"/>
    <row r="88" spans="2:6" hidden="1"/>
    <row r="89" spans="2:6" hidden="1">
      <c r="D89" s="925" t="s">
        <v>404</v>
      </c>
      <c r="E89" s="925" t="s">
        <v>405</v>
      </c>
      <c r="F89" s="925" t="s">
        <v>406</v>
      </c>
    </row>
    <row r="90" spans="2:6" ht="15.75" hidden="1">
      <c r="B90" s="925" t="s">
        <v>407</v>
      </c>
      <c r="C90" s="1021">
        <f>D90+E90+F90</f>
        <v>7299.5733</v>
      </c>
      <c r="D90" s="1021">
        <f>E35</f>
        <v>6954.0568000000003</v>
      </c>
      <c r="E90" s="1021">
        <f>SUM(F23+F25+F27+F29)/2</f>
        <v>0</v>
      </c>
      <c r="F90" s="1021">
        <f>F31/2</f>
        <v>345.51650000000001</v>
      </c>
    </row>
    <row r="91" spans="2:6" ht="15.75" hidden="1">
      <c r="B91" s="925" t="s">
        <v>408</v>
      </c>
      <c r="C91" s="1021">
        <f>D91+E91</f>
        <v>345.51650000000001</v>
      </c>
      <c r="D91" s="1021">
        <f>SUM(F23+F25+F27+F29)/2</f>
        <v>0</v>
      </c>
      <c r="E91" s="1021">
        <f>F31/2</f>
        <v>345.51650000000001</v>
      </c>
    </row>
    <row r="92" spans="2:6" ht="15.75" hidden="1">
      <c r="B92" s="925" t="s">
        <v>409</v>
      </c>
      <c r="C92" s="1021">
        <f>C90+C91</f>
        <v>7645.0897999999997</v>
      </c>
      <c r="D92" s="1021"/>
      <c r="E92" s="1021"/>
    </row>
    <row r="93" spans="2:6" ht="15.75" hidden="1">
      <c r="B93" s="925" t="s">
        <v>410</v>
      </c>
      <c r="C93" s="1021">
        <f>C92*1.2</f>
        <v>9174.107759999999</v>
      </c>
    </row>
    <row r="94" spans="2:6" hidden="1"/>
    <row r="95" spans="2:6" hidden="1"/>
    <row r="96" spans="2:6" hidden="1"/>
    <row r="97" hidden="1"/>
  </sheetData>
  <mergeCells count="2">
    <mergeCell ref="B2:J2"/>
    <mergeCell ref="B3:J3"/>
  </mergeCells>
  <pageMargins left="0.39" right="0.17" top="0.37" bottom="0.41" header="0.18" footer="0.3"/>
  <pageSetup scale="78" orientation="landscape" r:id="rId1"/>
  <drawing r:id="rId2"/>
  <legacyDrawing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/SUxHCGrWl3jXYreMsaIwJ4dgAuR7RwMd7tVjVM4ipw=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OMyHHijFH1M497Ox5B4UYXCZmBRhPmNX/J8Ty4R2A90=</DigestValue>
    </Reference>
    <Reference Type="http://www.w3.org/2000/09/xmldsig#Object" URI="#idValidSigLnImg">
      <DigestMethod Algorithm="http://www.w3.org/2001/04/xmlenc#sha256"/>
      <DigestValue>z4Oqv2wKO32bRUgahyuNSpL8PYocdCcNUdk1pm++ZXE=</DigestValue>
    </Reference>
    <Reference Type="http://www.w3.org/2000/09/xmldsig#Object" URI="#idInvalidSigLnImg">
      <DigestMethod Algorithm="http://www.w3.org/2001/04/xmlenc#sha256"/>
      <DigestValue>MkDYoKg5j7wAY72rWqHHzYGLxW9zcFovb3dHdc4NvjE=</DigestValue>
    </Reference>
  </SignedInfo>
  <SignatureValue>TK8sop5AlaDF1RfrPOIAdZkER1mtAbjLDot2b5xbz3dPmPtVl7YiPfj87ilaOm8O3YaWCouzffyl
tvniS3OZQ3S5PVNKl0JMs5u3MV/MvTaXbCV3ifWHRKunR2ghjZcStyVofFf4X0tm5753Y/shIo+U
Xzj3mOa1meBlnKSNqbgkDSgpGyzBUQoQtz70T5JVSkPS61QgAljGhGz3j+Jt3fzXXemdc3Aem0KU
yDZFhXAUw4PmnFEhnukqJeQpSozzU43xi5VCe0vzY8DaSGzVGF5VT6Ty6P88uY6wvW3Uc/lbcqBo
o2g4bDCotUmd8cpWy/Ow5/+x1el75G+LOdxf/g==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w2jJ80ujntHWhlmL/7aWrFSygc9FjfcnJ2B4PBDKXxs=</DigestValue>
      </Reference>
      <Reference URI="/xl/calcChain.xml?ContentType=application/vnd.openxmlformats-officedocument.spreadsheetml.calcChain+xml">
        <DigestMethod Algorithm="http://www.w3.org/2001/04/xmlenc#sha256"/>
        <DigestValue>o0Z3vAstO26HYi4iIZ49DhIDa6qik4U7d5CsN+jmFY8=</DigestValue>
      </Reference>
      <Reference URI="/xl/charts/_rels/char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iiIUTw551Pf7bTYXz0p/pxL7b94OSgCO8EQWIeBhUcA=</DigestValue>
      </Reference>
      <Reference URI="/xl/charts/_rels/char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70J/HjKGOShr2QViU/qt+iyKLQjMhoJBs4M4NXsSqxs=</DigestValue>
      </Reference>
      <Reference URI="/xl/charts/chart1.xml?ContentType=application/vnd.openxmlformats-officedocument.drawingml.chart+xml">
        <DigestMethod Algorithm="http://www.w3.org/2001/04/xmlenc#sha256"/>
        <DigestValue>GCZD9GKS3u2J+NACkgbmlSosgCIFL8hgHwyGvAPtZ+c=</DigestValue>
      </Reference>
      <Reference URI="/xl/charts/chart2.xml?ContentType=application/vnd.openxmlformats-officedocument.drawingml.chart+xml">
        <DigestMethod Algorithm="http://www.w3.org/2001/04/xmlenc#sha256"/>
        <DigestValue>TJjXK0wMsRdlnr7nwrneoo57ei5x+I3iDMJn3j/pSxY=</DigestValue>
      </Reference>
      <Reference URI="/xl/charts/colors1.xml?ContentType=application/vnd.ms-office.chartcolorstyle+xml">
        <DigestMethod Algorithm="http://www.w3.org/2001/04/xmlenc#sha256"/>
        <DigestValue>BP77p9MYU/oKpjblyLjjCPwxJqm0ih9EkJR//5HVqS8=</DigestValue>
      </Reference>
      <Reference URI="/xl/charts/colors2.xml?ContentType=application/vnd.ms-office.chartcolorstyle+xml">
        <DigestMethod Algorithm="http://www.w3.org/2001/04/xmlenc#sha256"/>
        <DigestValue>BP77p9MYU/oKpjblyLjjCPwxJqm0ih9EkJR//5HVqS8=</DigestValue>
      </Reference>
      <Reference URI="/xl/charts/style1.xml?ContentType=application/vnd.ms-office.chartstyle+xml">
        <DigestMethod Algorithm="http://www.w3.org/2001/04/xmlenc#sha256"/>
        <DigestValue>nyw9E0JRwSCZ/7CghFBdhOGPxBke0DEBIerndKYnZfY=</DigestValue>
      </Reference>
      <Reference URI="/xl/charts/style2.xml?ContentType=application/vnd.ms-office.chartstyle+xml">
        <DigestMethod Algorithm="http://www.w3.org/2001/04/xmlenc#sha256"/>
        <DigestValue>nyw9E0JRwSCZ/7CghFBdhOGPxBke0DEBIerndKYnZfY=</DigestValue>
      </Reference>
      <Reference URI="/xl/comments1.xml?ContentType=application/vnd.openxmlformats-officedocument.spreadsheetml.comments+xml">
        <DigestMethod Algorithm="http://www.w3.org/2001/04/xmlenc#sha256"/>
        <DigestValue>GW3TGTIfbh0rnjAMqQRFWCSIxHBIsJYB9OJVcadTjdk=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F/Z3dpkfO2FsTVHJGDbWkOjOepaJQTOtPVDRX3q/1pU=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tO/COidxo7vj2OCH2zP+1pzpeKfsKzQUGkTkzNEG+ic=</DigestValue>
      </Reference>
      <Reference URI="/xl/drawings/vmlDrawing1.vml?ContentType=application/vnd.openxmlformats-officedocument.vmlDrawing">
        <DigestMethod Algorithm="http://www.w3.org/2001/04/xmlenc#sha256"/>
        <DigestValue>LwKeyy0HOZUCJsu/QNILRSWFNFgBvN2TJn2KIW+bMgM=</DigestValue>
      </Reference>
      <Reference URI="/xl/drawings/vmlDrawing2.vml?ContentType=application/vnd.openxmlformats-officedocument.vmlDrawing">
        <DigestMethod Algorithm="http://www.w3.org/2001/04/xmlenc#sha256"/>
        <DigestValue>yStuiZIkkDEe/jltBzYpGxmZWKF98bD+JGLPNqx6Eu4=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phRfM1XzrHosvT1a2lbH+Wz2HToluHG/XE9OYk+8/2U=</DigestValue>
      </Reference>
      <Reference URI="/xl/externalLinks/_rels/externalLink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QuBeGD0dW9uLSfSzLqXXqoNksWXRjMZbhi8y+jxgZYU=</DigestValue>
      </Reference>
      <Reference URI="/xl/externalLinks/_rels/externalLink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UO3cL77fd4cKGBg1Xm0GDkgNQa1HvUjS5lF4rzh2Ask=</DigestValue>
      </Reference>
      <Reference URI="/xl/externalLinks/_rels/externalLink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dt2Gu6BuY9oS/C7cU0DjF2pAKDnxfNIWhjieCEF5XJ4=</DigestValue>
      </Reference>
      <Reference URI="/xl/externalLinks/_rels/externalLink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3Tr7Jsoxe1nbBpeKZinxWVgXMh991bqPvXmsstlmOvI=</DigestValue>
      </Reference>
      <Reference URI="/xl/externalLinks/_rels/externalLink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9kBOjhIvlPzzayej4lZISWAChcyQzfKq2lLJ7EqtuAg=</DigestValue>
      </Reference>
      <Reference URI="/xl/externalLinks/_rels/externalLink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nBD42DsOBNBG6yVg5N5PYA5pJu/hgP/zc5mWQ+tIWd8=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6c/tn+E75Xt9ZErJITMY3LWczXeSEFCTKDTfg/Rl/EQ=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QWwmIYgfD65eaMxf1JVRcYkt1qEqj51nn5PAJlisSXE=</DigestValue>
      </Reference>
      <Reference URI="/xl/externalLinks/_rels/externalLink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iK4dIFLIzTOJ0GcnQd3B08ExlYVIxXq/8HHKZkoK9x4=</DigestValue>
      </Reference>
      <Reference URI="/xl/externalLinks/_rels/externalLink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4So/SMlyJLKfTeCDYIoJk+pEIG0SYAvSIrSDZZLxeDU=</DigestValue>
      </Reference>
      <Reference URI="/xl/externalLinks/_rels/externalLink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S0b5eXhgeFesEqMMK54Fb8kTdMksLl8adGG+7rJXQic=</DigestValue>
      </Reference>
      <Reference URI="/xl/externalLinks/_rels/externalLink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bRJl9B88ExF1ksh+Chua2oFjkX4bFqIMGC9XzxFadAA=</DigestValue>
      </Reference>
      <Reference URI="/xl/externalLinks/_rels/externalLink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WRBq+U7o8SDBYFMgiLJeQHjJ/qGTdjja/OLVJ2FROQo=</DigestValue>
      </Reference>
      <Reference URI="/xl/externalLinks/_rels/externalLink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LCiF5aceStsZiMy3pcFhoS8QTenKxx8KoT3lEWetU+g=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/wni1vYqZ/YnmjmBtnbbn1x8eiS8PZoEjgXJO2ieEdk=</DigestValue>
      </Reference>
      <Reference URI="/xl/externalLinks/externalLink10.xml?ContentType=application/vnd.openxmlformats-officedocument.spreadsheetml.externalLink+xml">
        <DigestMethod Algorithm="http://www.w3.org/2001/04/xmlenc#sha256"/>
        <DigestValue>lPlacS37Swg7XIh6VBQVTsdj0PBQyEzkHgWkr34YG/8=</DigestValue>
      </Reference>
      <Reference URI="/xl/externalLinks/externalLink11.xml?ContentType=application/vnd.openxmlformats-officedocument.spreadsheetml.externalLink+xml">
        <DigestMethod Algorithm="http://www.w3.org/2001/04/xmlenc#sha256"/>
        <DigestValue>9w2ms+1O0ZAsrJWw7Av6BwNVRWnNB4K2+0QcIRf1rSo=</DigestValue>
      </Reference>
      <Reference URI="/xl/externalLinks/externalLink12.xml?ContentType=application/vnd.openxmlformats-officedocument.spreadsheetml.externalLink+xml">
        <DigestMethod Algorithm="http://www.w3.org/2001/04/xmlenc#sha256"/>
        <DigestValue>hd49oFaB8tHuywf64YDG2NSsGenwLRJhrU3aRKYkBMw=</DigestValue>
      </Reference>
      <Reference URI="/xl/externalLinks/externalLink13.xml?ContentType=application/vnd.openxmlformats-officedocument.spreadsheetml.externalLink+xml">
        <DigestMethod Algorithm="http://www.w3.org/2001/04/xmlenc#sha256"/>
        <DigestValue>LwaEuL+gJf3NIXx6HVdx1JNsEyk9TYxgfv/3ArSm7qk=</DigestValue>
      </Reference>
      <Reference URI="/xl/externalLinks/externalLink14.xml?ContentType=application/vnd.openxmlformats-officedocument.spreadsheetml.externalLink+xml">
        <DigestMethod Algorithm="http://www.w3.org/2001/04/xmlenc#sha256"/>
        <DigestValue>lFUJZvB6LTZuSip3sIZv00dtw9mCaPm74JgBAm9KjiU=</DigestValue>
      </Reference>
      <Reference URI="/xl/externalLinks/externalLink15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Lj/iKcvFqOV1vpA9wCKVBJEShQJwgCgahE8uP8/ltqI=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gt61RBoEGbcxERQORNdg7I2kaP5H/dhDNNg3EdkpSq0=</DigestValue>
      </Reference>
      <Reference URI="/xl/externalLinks/externalLink4.xml?ContentType=application/vnd.openxmlformats-officedocument.spreadsheetml.externalLink+xml">
        <DigestMethod Algorithm="http://www.w3.org/2001/04/xmlenc#sha256"/>
        <DigestValue>ALaq67LNq3nZNG8scRW+4IoSLESVbi0UT81eujZoFzQ=</DigestValue>
      </Reference>
      <Reference URI="/xl/externalLinks/externalLink5.xml?ContentType=application/vnd.openxmlformats-officedocument.spreadsheetml.externalLink+xml">
        <DigestMethod Algorithm="http://www.w3.org/2001/04/xmlenc#sha256"/>
        <DigestValue>xevOqB9kL1qdpJG+nZm4AMvYlnKzdzBTPOsTZ8pQ8wQ=</DigestValue>
      </Reference>
      <Reference URI="/xl/externalLinks/externalLink6.xml?ContentType=application/vnd.openxmlformats-officedocument.spreadsheetml.externalLink+xml">
        <DigestMethod Algorithm="http://www.w3.org/2001/04/xmlenc#sha256"/>
        <DigestValue>W0Qcgs7HgSNhZKR3do6ruNDyYjKiQleLSl+usLeJ6eY=</DigestValue>
      </Reference>
      <Reference URI="/xl/externalLinks/externalLink7.xml?ContentType=application/vnd.openxmlformats-officedocument.spreadsheetml.externalLink+xml">
        <DigestMethod Algorithm="http://www.w3.org/2001/04/xmlenc#sha256"/>
        <DigestValue>jwLuOpHPieSJr/1TQaEiiMuoGRx2Xz/HDhepxE/yfvk=</DigestValue>
      </Reference>
      <Reference URI="/xl/externalLinks/externalLink8.xml?ContentType=application/vnd.openxmlformats-officedocument.spreadsheetml.externalLink+xml">
        <DigestMethod Algorithm="http://www.w3.org/2001/04/xmlenc#sha256"/>
        <DigestValue>qoZ3SXCA4IS0GrWvmmHYvMiix+qqGNJI5X6t/MraEE0=</DigestValue>
      </Reference>
      <Reference URI="/xl/externalLinks/externalLink9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media/image1.emf?ContentType=image/x-emf">
        <DigestMethod Algorithm="http://www.w3.org/2001/04/xmlenc#sha256"/>
        <DigestValue>BPjvJv44LkkD68X0lt4mmNiJ04i0QIYFQvEdbv+NvRk=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jPhLW82Uz7EvsHsa2NoCCTIRMvhW4je6TeBys0gKbC0=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0RWS0pMWfl2dHtWA3kVBa940nPGfYpdvx1oYLNaeVWA=</DigestValue>
      </Reference>
      <Reference URI="/xl/sharedStrings.xml?ContentType=application/vnd.openxmlformats-officedocument.spreadsheetml.sharedStrings+xml">
        <DigestMethod Algorithm="http://www.w3.org/2001/04/xmlenc#sha256"/>
        <DigestValue>VHkEHyfsJFIbA3IFLbdQxGGecnB7lyvHVw/VFlSIIpc=</DigestValue>
      </Reference>
      <Reference URI="/xl/styles.xml?ContentType=application/vnd.openxmlformats-officedocument.spreadsheetml.styles+xml">
        <DigestMethod Algorithm="http://www.w3.org/2001/04/xmlenc#sha256"/>
        <DigestValue>k7H1Rjn+iJJtL4fN9GxcFAL3ZCeBy5HkWuoixQ/3eak=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qLKfpwCZ6IGEXCqc5hghwGdkrdO3WaqAUR06nuENy4c=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4rwWNLPK0pamJeE/tvCTqI+xtVab4KYZFcJzWVO6Kv4=</DigestValue>
      </Reference>
      <Reference URI="/xl/worksheets/sheet1.xml?ContentType=application/vnd.openxmlformats-officedocument.spreadsheetml.worksheet+xml">
        <DigestMethod Algorithm="http://www.w3.org/2001/04/xmlenc#sha256"/>
        <DigestValue>t+qOqu/EmF3N4yKVSNaeDJlwqcl9rbFbFs6OdQmiHfs=</DigestValue>
      </Reference>
      <Reference URI="/xl/worksheets/sheet2.xml?ContentType=application/vnd.openxmlformats-officedocument.spreadsheetml.worksheet+xml">
        <DigestMethod Algorithm="http://www.w3.org/2001/04/xmlenc#sha256"/>
        <DigestValue>zVBvlTdldIkQCWFJ/QjqgVZ4MdrqGpjths9fqgXIxRE=</DigestValue>
      </Reference>
      <Reference URI="/xl/worksheets/sheet3.xml?ContentType=application/vnd.openxmlformats-officedocument.spreadsheetml.worksheet+xml">
        <DigestMethod Algorithm="http://www.w3.org/2001/04/xmlenc#sha256"/>
        <DigestValue>03TI2qT8H2BqQ4zK/dTBIjjNT8IsPKDeJcep93M29iY=</DigestValue>
      </Reference>
      <Reference URI="/xl/worksheets/sheet4.xml?ContentType=application/vnd.openxmlformats-officedocument.spreadsheetml.worksheet+xml">
        <DigestMethod Algorithm="http://www.w3.org/2001/04/xmlenc#sha256"/>
        <DigestValue>GLKLSz/JF5+dwjaKTqtZDBJCG3RHvQmO60B3TSViq5g=</DigestValue>
      </Reference>
      <Reference URI="/xl/worksheets/sheet5.xml?ContentType=application/vnd.openxmlformats-officedocument.spreadsheetml.worksheet+xml">
        <DigestMethod Algorithm="http://www.w3.org/2001/04/xmlenc#sha256"/>
        <DigestValue>sGKonRTvvTyvKnPklrVdY4FEt+gxldPyi0695FF+99s=</DigestValue>
      </Reference>
      <Reference URI="/xl/worksheets/sheet6.xml?ContentType=application/vnd.openxmlformats-officedocument.spreadsheetml.worksheet+xml">
        <DigestMethod Algorithm="http://www.w3.org/2001/04/xmlenc#sha256"/>
        <DigestValue>qYAaf5SG32G8iWCyipnL/+lvMS+wkWSDa3R/9ZlRgAw=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2020-07-01T06:04:50Z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AgchUs5gAAAAAAAAAAAAAAUwBlAGcAbwBlACAAVQBJABBvFSzmAAAA/bKdwfl/AAAzBAAAAAAAAMlvFSzmAAAAAAA0/uECAAAsbi4b+n8AAFBvFSzmAAAAirOdwfl/AAABAAAAAAAAAAQAAAAAAAAA5pg//uECAAAgYaiM4QIAAAsAAAAAAAAAIGGojOECAACgchUs5gAAANKl+cH5fwAA5pg//uECAAAAAAAAAAAAAAAAAAAAAAAAirOdwfl/AAAAAAAAAAAAAHtsAhn6fwAAQHAVLOYAAABkAAAAAAAAAAgAPZr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EBAQEBAQEBAQIBAwIFAgEBAQYBAQUBAgEFAQEFAQMBBAEBAQEBBQIBAQEBAQEBAQEBAQEBAQEBAQEHAQEBAQMCBQEBBAEBAQQBAwMBAQEFAQEBAgICBAEFAQEBAQEBAQEBAQEBAQEBAQIBAQMBBAEBBQEHCQAKCgsAAAkCAgEFAgUFAwEBAQEBAQEBAQEBAQEBAQEBAQEBAQIBBAEDAQQBCwAMAAoAAAAACgALAAABAQEBAQUBBQEDAQEBAQEBAQEBAQEBAQEBAQEBBAIBAQAAAAANCgAKAAoNAAALAAAKAAEEAQEDAQEBAQEBAQEBAQEBAQEBAQEBAQEEAQEGDQ0ACwAKAAAACwoACgAKAAAADQABAQEBAQQBAQEBAQEBAQEBAQEBAQEBAQEBBQEPAAAKAA8ACgoAAAAKAAAAAA8ADQ8AAAEFAgECAQEBAQEBAQECAQEBAQMBAQEBAQ0ADQoAAAAAAAAAAAAAAAAAAAAAAAoKAAACAQEBAQEBAQEBAQEBAQEEAQIBAgEDAAwAAAwAAAAAAAAAAAAAAAAAAAAAAAAAAAABAgIBAQEBAQEBAQEBBwMBAgMCAQINCQALCwAPAAAAAAAAAAAAAAAAAAAAAAANCgwAAQUDAQEBAQEBAQEDAQEBAgEFAg0AAAAAAAsAAAAAAAAAAAAAAAAAAAAAAAAAAAANAAEBAQEBAQEBAQEBAQMIAQMBAgAMCgkAAAAAAAAAAAAAAAAAAAAAAAAAAAoLAA0AAAEDAQEBAQEBAQEDAQEBAQEFAAAAAAANAAANAAAAAAAAAAAAAAAAAAAAAAAKAAsMAA0CAQEBAQEBAQEBBAEDBAEBDAoNDQAADQAAAAAAAAAAAAAAAAAAAAAAAA0ADQAADQsBAQEBAQEBAQEBAQMBAQUBAAAACwANAAAKAAAAAAAAAAAAAAAAAAAAAAAKAA0KAAACAQEBAQEBAQEBAQIBAQEAAAAAAAAAAAAAAAAAAAAAAAAAAAAAAAAAAAAAAAAAAAAAAQEBAQEBAQEBAQIBAQEAAAAAAAAAAAAAAAAAAAAAAAAAAAAAAAAAAAAAAAAAAAAAAQEBAQEBAQEBAQIBAQEAAAAAAAAAAAAAAAAAAAAAAAAAAAAAAAAAAAAAAAAAAAAAAQEBAQEBAQEBAQIBAQEAAAAAAAAAAAAAAAAAAAAAAAAAAAAAAAAAAAAAAAAAAAAAAQEBAQEBAQEBAQIBAQEAAAAAAAAAAAAAAAAAAAAAAAAAAAAAAAAAAAAAAAAAAAAAAQEBAQEBAQEBAQIBAQEAAAAAAAAAAAAAAAAAAAAAAAAAAAAAAAAAAAAAAAAAAAAAAQEBAQEBAQEBAQIBAQEAAAAAAAAAAAAAAAAAAAAAAAAAAAAAAAAAAAAAAAAAAAAAAQEBAQEBAQEBAQIBAQEAAAAAAAAAAAAAAAAAAAAAAAAAAAAAAAAAAAAAAAAAAAAAAQEBAQEBAQEBAQUBAQIBAAAACwANAAAKAAAAAAAAAAAAAAAAAAAAAAAADQAACgABAQEBAQEBAQEBBwEEBwIBCwoNCgAADQAAAAAAAAAAAAAAAAAAAAAAAA0AAAALAAABAQEBAQEBAQEDAQEBAQEDAAAAAAANAAoNAAAAAAAAAAAAAAAAAAAAAAAMAAALCgsFAQEBAQEBAQEBAQMHAQMBAgAMCgkAAAAKAAAAAAAAAAAAAAAAAAAAAAAPCgwAAAIBAQEBAQEBAQEDAQEBBQEFAg0AAAAAAA0AAAAAAAAAAAAAAAAAAAAAAAwADQAKAAUBAQEBAQEBAQEBBwMBAgUBAQINCQALCwAMAAAAAAAAAAAAAAAAAAAAAAAQAAoAAQEBAQEBAQEBAQEBAQEEAQEBAgEFAAwAAAwAAAAAAAAAAAAAAAAAAAAAAAoACgsFAwECAQEBAQEBAQECAgIBAQMBAgEBAQoACgAAAAAAAAAAAAAAAAAAAAAAAAALAAIBAQIBAQEBAQEBAQEBAQEBAQEBAQIBBQIPAAAKAA8ACgoAAAAKAAAAAA8ADQANAQIFAgECAQEBAQEBAQEBAQEBAQEBAQIDAQEODQsACwAKAAAACwoACgAKAAAADQ0EBQEBAgEBAQEBAQEBAQEBAQEBAQEBAQEBAwIBAQAAAAANCgAKAAoNAAALAAAKAAEHAQUFAQICAQEBAQEBAQEBAQEBAQEBAQIBBAEDAQQBCwAMAAoAAAAACgALAAABAQUBAwMBAwEBAQEBAQEBAQEBAQEBAQEBAQEBAQMBBAEBBQEHCQAKCgsAAAkCAgEFAgMBAQEBAgECAQEBAQEBAQEBAQEBAQEBAQEHAQEBAQMCBQEBBAEBAQQBAwMBAQEFAQEBAQMIAgECAQEBAQEBAQEBAQEBAQEBAQIBBAIFBQEBAQYBAQUBAgEFAQEFAQMBBAIBBwEBAQECAQEBAQEBAQEBAQEBAQEBAQICAQECAgEDAgEBAQEBAQQBAgEBAQEDAQEBAQEBAgUBAQEBAQEBAQF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0AAAAAAcKDQcKDQcJDQ4WMShFrjFU1TJV1gECBAIDBAECBQoRKyZBowsTMTEAAAAAfqbJd6PIeqDCQFZ4JTd0Lk/HMVPSGy5uFiE4GypVJ0KnHjN9AAABLQAAAACcz+7S6ffb7fnC0t1haH0hMm8aLXIuT8ggOIwoRKslP58cK08AAAFlAAAAAMHg9P///////////+bm5k9SXjw/SzBRzTFU0y1NwSAyVzFGXwEBAmEACA8mnM/u69/SvI9jt4tgjIR9FBosDBEjMVTUMlXWMVPRKUSeDxk4AAAAYgAAAADT6ff///////+Tk5MjK0krSbkvUcsuT8YVJFoTIFIrSbgtTcEQHEcAAAAAAJzP7vT6/bTa8kRleixHhy1Nwi5PxiQtTnBwcJKSki81SRwtZAgOIwAAAAAAweD02+35gsLqZ5q6Jz1jNEJyOUZ4qamp+/v7////wdPeVnCJAQECAAAAAACv1/Ho8/ubzu6CwuqMudS3u769vb3////////////L5fZymsABAgOpCw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A+2j1BgmwAAAABAgMEBQYHCAkKCwAADg8QERITFBUWFxgZGhscHR4fAAAAAAAAAAB7bAIZ+n8AAEBwFSzmAAAAZAAAAAAAAAAIAD6a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BAQEBAQEBAQECAQMCBQIBAQEGAQEFAQIBBQEBBQEDAQQBAQEBAQUCAQEBAQEBAQEBAQEBAQEBAQEBBwEBAQEDAgUBAQQBAQEEAQMDAQEBBQEBAQICAgQBBQEBAQEBAQEBAQEBAQEBAQECAQEDAQQBAQUBBwkACgoLAAAJAgIBBQIFBQMBAQEBAQEBAQEBAQEBAQEBAQEBAQECAQQBAwEEAQsADAAKAAAAAAoACwAAAQEBAQEFAQUBAwEBAQEBAQEBAQEBAQEBAQEBAQQCAQEAAAAADQoACgAKDQAACwAACgABBAEBAwEBAQEBAQEBAQEBAQEBAQEBAQEBBAEBBg0NAAsACgAAAAsKAAoACgAAAA0AAQEBAQEEAQEBAQEBAQEBAQEBAQEBAQEBAQUBDwAACgAPAAoKAAAACgAAAAAPAA0PAAABBQIBAgEBAQEBAQEBAgEBAQEDAQEBAQENAA0KAAAAAAAAAAAAAAAAAAAAAAAKCgAAAgEBAQEBAQEBAQEBAQEBBAECAQIBAwAMAAAMAAAAAAAAAAAAAAAAAAAAAAAAAAAAAQICAQEBAQEBAQEBAQcDAQIDAgECDQkACwsADwAAAAAAAAAAAAAAAAAAAAAADQoMAAEFAwEBAQEBAQEBAwEBAQIBBQINAAAAAAALAAAAAAAAAAAAAAAAAAAAAAAAAAAADQABAQEBAQEBAQEBAQEDCAEDAQIADAoJAAAAAAAAAAAAAAAAAAAAAAAAAAAKCwANAAABAwEBAQEBAQEBAwEBAQEBBQAAAAAADQAADQAAAAAAAAAAAAAAAAAAAAAACgALDAANAgEBAQEBAQEBAQQBAwQBAQwKDQ0AAA0AAAAAAAAAAAAAAAAAAAAAAAANAA0AAA0LAQEBAQEBAQEBAQEDAQEFAQAAAAsADQAACgAAAAAAAAAAAAAAAAAAAAAACgANCgAAAgEBAQEBAQEBAQECAQEBAAAAAAAAAAAAAAAAAAAAAAAAAAAAAAAAAAAAAAAAAAAAAAEBAQEBAQEBAQECAQEBAAAAAAAAAAAAAAAAAAAAAAAAAAAAAAAAAAAAAAAAAAAAAAEBAQEBAQEBAQECAQEBAAAAAAAAAAAAAAAAAAAAAAAAAAAAAAAAAAAAAAAAAAAAAAEBAQEBAQEBAQECAQEBAAAAAAAAAAAAAAAAAAAAAAAAAAAAAAAAAAAAAAAAAAAAAAEBAQEBAQEBAQECAQEBAAAAAAAAAAAAAAAAAAAAAAAAAAAAAAAAAAAAAAAAAAAAAAEBAQEBAQEBAQECAQEBAAAAAAAAAAAAAAAAAAAAAAAAAAAAAAAAAAAAAAAAAAAAAAEBAQEBAQEBAQECAQEBAAAAAAAAAAAAAAAAAAAAAAAAAAAAAAAAAAAAAAAAAAAAAAEBAQEBAQEBAQECAQEBAAAAAAAAAAAAAAAAAAAAAAAAAAAAAAAAAAAAAAAAAAAAAAEBAQEBAQEBAQEFAQECAQAAAAsADQAACgAAAAAAAAAAAAAAAAAAAAAAAA0AAAoAAQEBAQEBAQEBAQcBBAcCAQsKDQoAAA0AAAAAAAAAAAAAAAAAAAAAAAANAAAACwAAAQEBAQEBAQEBAwEBAQEBAwAAAAAADQAKDQAAAAAAAAAAAAAAAAAAAAAADAAACwoLBQEBAQEBAQEBAQEDBwEDAQIADAoJAAAACgAAAAAAAAAAAAAAAAAAAAAADwoMAAACAQEBAQEBAQEBAwEBAQUBBQINAAAAAAANAAAAAAAAAAAAAAAAAAAAAAAMAA0ACgAFAQEBAQEBAQEBAQcDAQIFAQECDQkACwsADAAAAAAAAAAAAAAAAAAAAAAAEAAKAAEBAQEBAQEBAQEBAQEBBAEBAQIBBQAMAAAMAAAAAAAAAAAAAAAAAAAAAAAKAAoLBQMBAgEBAQEBAQEBAgICAQEDAQIBAQEKAAoAAAAAAAAAAAAAAAAAAAAAAAAACwACAQECAQEBAQEBAQEBAQEBAQEBAQECAQUCDwAACgAPAAoKAAAACgAAAAAPAA0ADQECBQIBAgEBAQEBAQEBAQEBAQEBAQECAwEBDg0LAAsACgAAAAsKAAoACgAAAA0NBAUBAQIBAQEBAQEBAQEBAQEBAQEBAQEBAQMCAQEAAAAADQoACgAKDQAACwAACgABBwEFBQECAgEBAQEBAQEBAQEBAQEBAQECAQQBAwEEAQsADAAKAAAAAAoACwAAAQEFAQMDAQMBAQEBAQEBAQEBAQEBAQEBAQEBAQEDAQQBAQUBBwkACgoLAAAJAgIBBQIDAQEBAQIBAgEBAQEBAQEBAQEBAQEBAQEBBwEBAQEDAgUBAQQBAQEEAQMDAQEBBQEBAQEDCAIBAgEBAQEBAQEBAQEBAQEBAQECAQQCBQUBAQEGAQEFAQIBBQEBBQEDAQQCAQcBAQEBAgEBAQEBAQEBAQEBAQEBAQECAgEBAgIBAwIBAQEBAQEEAQIBAQEBAwEBAQEBAQIFAQEBAQEBAQEB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bTV March nonst</vt:lpstr>
      <vt:lpstr>MTG RTG September 2019</vt:lpstr>
      <vt:lpstr>Coeff MTG</vt:lpstr>
      <vt:lpstr>NBG_Feb-March nonst</vt:lpstr>
      <vt:lpstr>Internet</vt:lpstr>
      <vt:lpstr>Budget</vt:lpstr>
      <vt:lpstr>___xlnm.Print_Area</vt:lpstr>
      <vt:lpstr>__xlnm._FilterDatabase_1_1</vt:lpstr>
      <vt:lpstr>__xlnm._FilterDatabase_2</vt:lpstr>
      <vt:lpstr>__xlnm._FilterDatabase_3</vt:lpstr>
      <vt:lpstr>Internet!Print_Area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Борис Хаджистоянов</cp:lastModifiedBy>
  <dcterms:created xsi:type="dcterms:W3CDTF">2020-03-11T09:19:46Z</dcterms:created>
  <dcterms:modified xsi:type="dcterms:W3CDTF">2020-07-01T06:04:40Z</dcterms:modified>
</cp:coreProperties>
</file>